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tpcarew\Desktop\"/>
    </mc:Choice>
  </mc:AlternateContent>
  <bookViews>
    <workbookView xWindow="0" yWindow="0" windowWidth="18240" windowHeight="8520" tabRatio="882" firstSheet="4" activeTab="4"/>
  </bookViews>
  <sheets>
    <sheet name="Unit Information" sheetId="5" r:id="rId1"/>
    <sheet name="Unit Course Relationship" sheetId="6" r:id="rId2"/>
    <sheet name="Assessment Tasks" sheetId="10" r:id="rId3"/>
    <sheet name="Unit sequence" sheetId="1" r:id="rId4"/>
    <sheet name="Student Volume of Learning" sheetId="11" r:id="rId5"/>
    <sheet name="Blend Learning Level Checker" sheetId="13" r:id="rId6"/>
    <sheet name="Indicative Staff Workload Cost" sheetId="2" r:id="rId7"/>
    <sheet name="Micro course selector" sheetId="12" r:id="rId8"/>
    <sheet name="Student fee" sheetId="3" r:id="rId9"/>
    <sheet name="Profit Loss Estimate" sheetId="4" r:id="rId10"/>
    <sheet name="look_up_data" sheetId="9" state="hidden" r:id="rId11"/>
  </sheets>
  <definedNames>
    <definedName name="Campus_ITEM">'Unit Information'!$A$7</definedName>
    <definedName name="CoRequisites_ITEM">'Unit Information'!$C$3</definedName>
    <definedName name="LeadCollege_ITEM">'Unit Information'!$A$4</definedName>
    <definedName name="MutualExclusion_ITEM">'Unit Information'!$C$4</definedName>
    <definedName name="PreRequisites_ITEM">'Unit Information'!$C$2</definedName>
    <definedName name="_xlnm.Print_Area" localSheetId="7">'Micro course selector'!$A$1:$E$4</definedName>
    <definedName name="_xlnm.Print_Area" localSheetId="8">'Student fee'!$A$1:$C$5</definedName>
    <definedName name="_xlnm.Print_Area" localSheetId="0">'Unit Information'!$A$1:$D$43</definedName>
    <definedName name="ProfessionalAccreditation_ITEM">'Unit Information'!$C$7</definedName>
    <definedName name="ReplacesUnits_ITEM">'Unit Information'!$C$5</definedName>
    <definedName name="StudyMode_ITEM">'Unit Information'!$A$6</definedName>
    <definedName name="TeachingPattern_ITEM">'Unit Information'!$A$8</definedName>
    <definedName name="TeachingTeam_ITEM">'Unit Information'!$C$8</definedName>
    <definedName name="UnitCode_ITEM">'Unit Information'!$A$3</definedName>
    <definedName name="UnitCoordinator_ITEM">'Unit Information'!$A$5</definedName>
    <definedName name="UnitDescription_ITEM">'Unit Information'!$A$9</definedName>
    <definedName name="UnitWeighting_ITEM">'Unit Information'!$C$6</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1" l="1"/>
  <c r="C10" i="2" l="1"/>
  <c r="C9" i="2"/>
  <c r="C8" i="2"/>
  <c r="C7" i="2"/>
  <c r="C6" i="2"/>
  <c r="C5" i="2"/>
  <c r="C4" i="2"/>
  <c r="C3" i="2"/>
  <c r="A7" i="11"/>
  <c r="B23" i="1"/>
  <c r="B22" i="1"/>
  <c r="N23" i="1"/>
  <c r="M23" i="1"/>
  <c r="L23" i="1"/>
  <c r="K23" i="1"/>
  <c r="J23" i="1"/>
  <c r="I23" i="1"/>
  <c r="H23" i="1"/>
  <c r="G23" i="1"/>
  <c r="F23" i="1"/>
  <c r="E23" i="1"/>
  <c r="D23" i="1"/>
  <c r="N22" i="1"/>
  <c r="M22" i="1"/>
  <c r="L22" i="1"/>
  <c r="K22" i="1"/>
  <c r="J22" i="1"/>
  <c r="I22" i="1"/>
  <c r="H22" i="1"/>
  <c r="G22" i="1"/>
  <c r="F22" i="1"/>
  <c r="E22" i="1"/>
  <c r="D22" i="1"/>
  <c r="C23" i="1"/>
  <c r="C22" i="1"/>
  <c r="E1" i="1"/>
  <c r="C1" i="1"/>
  <c r="A16" i="9" l="1"/>
  <c r="A15" i="9"/>
  <c r="A14" i="9"/>
  <c r="A13" i="9"/>
  <c r="A12" i="9"/>
  <c r="A17" i="9" l="1"/>
  <c r="J7" i="13" s="1"/>
  <c r="T16" i="9"/>
  <c r="S16" i="9"/>
  <c r="R16" i="9"/>
  <c r="Q17" i="9"/>
  <c r="P16" i="9"/>
  <c r="O17" i="9"/>
  <c r="N16" i="9"/>
  <c r="M16" i="9"/>
  <c r="A30" i="9" l="1"/>
  <c r="K7" i="13" s="1"/>
  <c r="T17" i="9"/>
  <c r="S17" i="9"/>
  <c r="R17" i="9"/>
  <c r="Q16" i="9"/>
  <c r="P17" i="9"/>
  <c r="O16" i="9"/>
  <c r="N17" i="9"/>
  <c r="M17" i="9"/>
  <c r="C25" i="4"/>
  <c r="C26" i="4"/>
  <c r="C27" i="4"/>
  <c r="C24" i="4"/>
  <c r="C3" i="4"/>
  <c r="Q44" i="9"/>
  <c r="R44" i="9"/>
  <c r="S44" i="9"/>
  <c r="P44" i="9"/>
  <c r="Q41" i="9"/>
  <c r="Q42" i="9" s="1"/>
  <c r="R41" i="9"/>
  <c r="R42" i="9" s="1"/>
  <c r="S41" i="9"/>
  <c r="P41" i="9"/>
  <c r="P38" i="9"/>
  <c r="Q38" i="9"/>
  <c r="Q39" i="9" s="1"/>
  <c r="R38" i="9"/>
  <c r="R39" i="9" s="1"/>
  <c r="S38" i="9"/>
  <c r="S39" i="9" s="1"/>
  <c r="P20" i="9"/>
  <c r="S45" i="9"/>
  <c r="S42" i="9"/>
  <c r="V16" i="9"/>
  <c r="M52" i="9" s="1"/>
  <c r="V17" i="9" l="1"/>
  <c r="U17" i="9"/>
  <c r="R45" i="9"/>
  <c r="Q24" i="9"/>
  <c r="Q26" i="9"/>
  <c r="R26" i="9"/>
  <c r="S26" i="9"/>
  <c r="S27" i="9" s="1"/>
  <c r="P26" i="9"/>
  <c r="Q23" i="9"/>
  <c r="R23" i="9"/>
  <c r="R24" i="9" s="1"/>
  <c r="S23" i="9"/>
  <c r="S24" i="9" s="1"/>
  <c r="P23" i="9"/>
  <c r="Q20" i="9"/>
  <c r="Q21" i="9" s="1"/>
  <c r="R20" i="9"/>
  <c r="R21" i="9" s="1"/>
  <c r="S20" i="9"/>
  <c r="S21" i="9" s="1"/>
  <c r="T15" i="9" l="1"/>
  <c r="T14" i="9"/>
  <c r="T13" i="9"/>
  <c r="T12" i="9"/>
  <c r="T11" i="9"/>
  <c r="T10" i="9"/>
  <c r="T9" i="9"/>
  <c r="T8" i="9"/>
  <c r="T7" i="9"/>
  <c r="T6" i="9"/>
  <c r="S15" i="9"/>
  <c r="S14" i="9"/>
  <c r="S13" i="9"/>
  <c r="S12" i="9"/>
  <c r="S11" i="9"/>
  <c r="S10" i="9"/>
  <c r="S9" i="9"/>
  <c r="S8" i="9"/>
  <c r="S7" i="9"/>
  <c r="S6" i="9"/>
  <c r="R15" i="9"/>
  <c r="R14" i="9"/>
  <c r="R13" i="9"/>
  <c r="R12" i="9"/>
  <c r="R11" i="9"/>
  <c r="R10" i="9"/>
  <c r="R9" i="9"/>
  <c r="R8" i="9"/>
  <c r="R7" i="9"/>
  <c r="R6" i="9"/>
  <c r="Q15" i="9"/>
  <c r="Q14" i="9"/>
  <c r="Q13" i="9"/>
  <c r="Q12" i="9"/>
  <c r="Q11" i="9"/>
  <c r="Q10" i="9"/>
  <c r="Q9" i="9"/>
  <c r="Q8" i="9"/>
  <c r="Q7" i="9"/>
  <c r="Q6" i="9"/>
  <c r="P15" i="9"/>
  <c r="P14" i="9"/>
  <c r="P13" i="9"/>
  <c r="P12" i="9"/>
  <c r="P11" i="9"/>
  <c r="P10" i="9"/>
  <c r="P9" i="9"/>
  <c r="P8" i="9"/>
  <c r="P7" i="9"/>
  <c r="P6" i="9"/>
  <c r="O15" i="9"/>
  <c r="O14" i="9"/>
  <c r="O13" i="9"/>
  <c r="O12" i="9"/>
  <c r="O11" i="9"/>
  <c r="O10" i="9"/>
  <c r="O9" i="9"/>
  <c r="O8" i="9"/>
  <c r="O7" i="9"/>
  <c r="O6" i="9"/>
  <c r="N13" i="9"/>
  <c r="N12" i="9"/>
  <c r="N15" i="9"/>
  <c r="N14" i="9"/>
  <c r="N11" i="9"/>
  <c r="V11" i="9" s="1"/>
  <c r="M47" i="9" s="1"/>
  <c r="N10" i="9"/>
  <c r="V10" i="9" s="1"/>
  <c r="M46" i="9" s="1"/>
  <c r="N9" i="9"/>
  <c r="N8" i="9"/>
  <c r="V8" i="9" s="1"/>
  <c r="M44" i="9" s="1"/>
  <c r="N7" i="9"/>
  <c r="N6" i="9"/>
  <c r="V6" i="9" s="1"/>
  <c r="M42" i="9" s="1"/>
  <c r="M8" i="9"/>
  <c r="N5" i="9"/>
  <c r="M15" i="9"/>
  <c r="M14" i="9"/>
  <c r="M13" i="9"/>
  <c r="M12" i="9"/>
  <c r="M11" i="9"/>
  <c r="M10" i="9"/>
  <c r="M9" i="9"/>
  <c r="M7" i="9"/>
  <c r="M6" i="9"/>
  <c r="T5" i="9"/>
  <c r="S5" i="9"/>
  <c r="R5" i="9"/>
  <c r="Q5" i="9"/>
  <c r="P5" i="9"/>
  <c r="O5" i="9"/>
  <c r="M5" i="9"/>
  <c r="T2" i="9"/>
  <c r="S2" i="9"/>
  <c r="R2" i="9"/>
  <c r="Q2" i="9"/>
  <c r="P2" i="9"/>
  <c r="O2" i="9"/>
  <c r="N2" i="9"/>
  <c r="T4" i="9"/>
  <c r="T3" i="9"/>
  <c r="S4" i="9"/>
  <c r="S3" i="9"/>
  <c r="R4" i="9"/>
  <c r="R3" i="9"/>
  <c r="Q4" i="9"/>
  <c r="Q3" i="9"/>
  <c r="P4" i="9"/>
  <c r="P3" i="9"/>
  <c r="O4" i="9"/>
  <c r="O3" i="9"/>
  <c r="N4" i="9"/>
  <c r="N3" i="9"/>
  <c r="M4" i="9"/>
  <c r="M3" i="9"/>
  <c r="V9" i="9" l="1"/>
  <c r="M45" i="9" s="1"/>
  <c r="V3" i="9"/>
  <c r="M39" i="9" s="1"/>
  <c r="P42" i="9" s="1"/>
  <c r="T42" i="9" s="1"/>
  <c r="B26" i="4" s="1"/>
  <c r="V5" i="9"/>
  <c r="M41" i="9" s="1"/>
  <c r="V14" i="9"/>
  <c r="M50" i="9" s="1"/>
  <c r="Q45" i="9" s="1"/>
  <c r="V15" i="9"/>
  <c r="M51" i="9" s="1"/>
  <c r="V4" i="9"/>
  <c r="M40" i="9" s="1"/>
  <c r="V13" i="9"/>
  <c r="M49" i="9" s="1"/>
  <c r="P45" i="9" s="1"/>
  <c r="V12" i="9"/>
  <c r="M48" i="9" s="1"/>
  <c r="V7" i="9"/>
  <c r="M43" i="9" s="1"/>
  <c r="V2" i="9"/>
  <c r="M38" i="9" s="1"/>
  <c r="P39" i="9" s="1"/>
  <c r="T39" i="9" s="1"/>
  <c r="B25" i="4" s="1"/>
  <c r="M2" i="9"/>
  <c r="U4" i="9"/>
  <c r="M22" i="9" s="1"/>
  <c r="U5" i="9"/>
  <c r="M23" i="9" s="1"/>
  <c r="U6" i="9"/>
  <c r="M24" i="9" s="1"/>
  <c r="U7" i="9"/>
  <c r="M25" i="9" s="1"/>
  <c r="U8" i="9"/>
  <c r="M26" i="9" s="1"/>
  <c r="U9" i="9"/>
  <c r="M27" i="9" s="1"/>
  <c r="U10" i="9"/>
  <c r="M28" i="9" s="1"/>
  <c r="U11" i="9"/>
  <c r="M29" i="9" s="1"/>
  <c r="U12" i="9"/>
  <c r="M30" i="9" s="1"/>
  <c r="U13" i="9"/>
  <c r="M31" i="9" s="1"/>
  <c r="P27" i="9" s="1"/>
  <c r="U14" i="9"/>
  <c r="M32" i="9" s="1"/>
  <c r="Q27" i="9" s="1"/>
  <c r="U15" i="9"/>
  <c r="M33" i="9" s="1"/>
  <c r="U16" i="9"/>
  <c r="M34" i="9" s="1"/>
  <c r="R27" i="9" s="1"/>
  <c r="T45" i="9" l="1"/>
  <c r="B27" i="4" s="1"/>
  <c r="T27" i="9"/>
  <c r="B6" i="4" s="1"/>
  <c r="U3" i="9"/>
  <c r="M21" i="9" s="1"/>
  <c r="P24" i="9" s="1"/>
  <c r="T24" i="9" s="1"/>
  <c r="B5" i="4" s="1"/>
  <c r="U2" i="9"/>
  <c r="M20" i="9" s="1"/>
  <c r="P21" i="9" l="1"/>
  <c r="T21" i="9" s="1"/>
  <c r="B4" i="4" s="1"/>
  <c r="C7" i="11"/>
  <c r="B7" i="11"/>
  <c r="M19" i="11"/>
  <c r="L19" i="11"/>
  <c r="I19" i="11"/>
  <c r="H19" i="11"/>
  <c r="E12" i="11"/>
  <c r="D12" i="11"/>
  <c r="C4" i="4"/>
  <c r="C5" i="4"/>
  <c r="C6" i="4"/>
  <c r="M20" i="11" l="1"/>
  <c r="I20" i="11"/>
  <c r="E13" i="11"/>
  <c r="C23" i="11" l="1"/>
  <c r="C24" i="11" s="1"/>
  <c r="A8" i="9"/>
  <c r="A7" i="9"/>
  <c r="D31" i="2" l="1"/>
  <c r="D23" i="2"/>
  <c r="O11" i="1"/>
  <c r="D5" i="2" s="1"/>
  <c r="O12" i="1"/>
  <c r="D6" i="2" s="1"/>
  <c r="O15" i="1"/>
  <c r="D7" i="2" s="1"/>
  <c r="O16" i="1"/>
  <c r="D8" i="2" s="1"/>
  <c r="O19" i="1"/>
  <c r="D9" i="2" s="1"/>
  <c r="O20" i="1"/>
  <c r="D10" i="2" s="1"/>
  <c r="O8" i="1"/>
  <c r="O7" i="1"/>
  <c r="D3" i="2" s="1"/>
  <c r="O23" i="1" l="1"/>
  <c r="D4" i="2"/>
  <c r="D34" i="2" s="1"/>
  <c r="B24" i="4" s="1"/>
  <c r="O22" i="1"/>
  <c r="D15" i="2" l="1"/>
  <c r="D33" i="2" s="1"/>
  <c r="B3" i="4" s="1"/>
  <c r="A6" i="9"/>
</calcChain>
</file>

<file path=xl/connections.xml><?xml version="1.0" encoding="utf-8"?>
<connections xmlns="http://schemas.openxmlformats.org/spreadsheetml/2006/main">
  <connection id="1"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<sst xmlns="http://schemas.openxmlformats.org/spreadsheetml/2006/main" count="519" uniqueCount="242">
  <si>
    <t>Week / Date</t>
  </si>
  <si>
    <t>Week 1</t>
  </si>
  <si>
    <t>Week 2</t>
  </si>
  <si>
    <t>Week 3</t>
  </si>
  <si>
    <t>Week 4</t>
  </si>
  <si>
    <t>Week 5</t>
  </si>
  <si>
    <t>Week 6</t>
  </si>
  <si>
    <t>Week 7</t>
  </si>
  <si>
    <t>Week 8</t>
  </si>
  <si>
    <t>Week 9</t>
  </si>
  <si>
    <t>Week 10</t>
  </si>
  <si>
    <t>Week 11</t>
  </si>
  <si>
    <t>Week 12</t>
  </si>
  <si>
    <t>Week 13</t>
  </si>
  <si>
    <t>Intended Learning Outcomes</t>
  </si>
  <si>
    <t>Location / Tool</t>
  </si>
  <si>
    <t>Staff Work load delivery (hrs per student/task)</t>
  </si>
  <si>
    <t>Feedback</t>
  </si>
  <si>
    <t>Instruction</t>
  </si>
  <si>
    <t>Topics</t>
  </si>
  <si>
    <t>Total Delivery hours</t>
  </si>
  <si>
    <t xml:space="preserve">Formal
Assessment </t>
  </si>
  <si>
    <t>Learning
Activities</t>
  </si>
  <si>
    <t>Staff workload development (hours)</t>
  </si>
  <si>
    <t>Total Development hours</t>
  </si>
  <si>
    <t>Total hours</t>
  </si>
  <si>
    <t>Pay rate per hour</t>
  </si>
  <si>
    <t>-</t>
  </si>
  <si>
    <t>Sub total for section A</t>
  </si>
  <si>
    <t>B.PROJECT SUPPORT</t>
  </si>
  <si>
    <t>Licence fees (Survey Monkey, Ext platforms, ext. digital learning resources)</t>
  </si>
  <si>
    <t>Student support</t>
  </si>
  <si>
    <t>Sub total for section B</t>
  </si>
  <si>
    <t>C.PROJECT ACTIVITIES</t>
  </si>
  <si>
    <t>Web development</t>
  </si>
  <si>
    <t>External course evaluation</t>
  </si>
  <si>
    <t>Sub total for section C</t>
  </si>
  <si>
    <t>Development of Formal Assessment</t>
  </si>
  <si>
    <t>Delivery of Formal Assessment</t>
  </si>
  <si>
    <t>Development of Feedback</t>
  </si>
  <si>
    <t>Delivery of Feedback</t>
  </si>
  <si>
    <t>Development of Instruction</t>
  </si>
  <si>
    <t>Delivery of Instruction</t>
  </si>
  <si>
    <t>Development of Learning Activities</t>
  </si>
  <si>
    <t>Delivery of Learning Activities</t>
  </si>
  <si>
    <t>Proposed Development and Delivery Cost</t>
  </si>
  <si>
    <t>A.STAFF WORKLOAD</t>
  </si>
  <si>
    <t>Cost</t>
  </si>
  <si>
    <t>Projected Student Numbers</t>
  </si>
  <si>
    <t>Unit Fees (income)</t>
  </si>
  <si>
    <t>Unit Cost (expense)</t>
  </si>
  <si>
    <t>Unit code:</t>
  </si>
  <si>
    <t>Unit title:</t>
  </si>
  <si>
    <t>Study period:</t>
  </si>
  <si>
    <t>Unit designer(s):</t>
  </si>
  <si>
    <t>Staff workload development (per hour)</t>
  </si>
  <si>
    <t>Staff workload delivery (hours per student/task)</t>
  </si>
  <si>
    <t>Staff workload delivery (hrs per student/task)</t>
  </si>
  <si>
    <t>Unit Title:</t>
  </si>
  <si>
    <t>[type here]</t>
  </si>
  <si>
    <t>Pre-requisites:</t>
  </si>
  <si>
    <t>Unit Description:</t>
  </si>
  <si>
    <t> </t>
  </si>
  <si>
    <t>Unit Code/Year level:</t>
  </si>
  <si>
    <t>Co-requisites:</t>
  </si>
  <si>
    <t>Lead College/School:</t>
  </si>
  <si>
    <t>Mutual exclusion:</t>
  </si>
  <si>
    <t>Unit Coordinator:</t>
  </si>
  <si>
    <t>Replaces unit(s):</t>
  </si>
  <si>
    <t>Study Mode(s):</t>
  </si>
  <si>
    <t>Unit Weighting:</t>
  </si>
  <si>
    <t>Campus:</t>
  </si>
  <si>
    <t>Professional Accreditation:</t>
  </si>
  <si>
    <t>Teaching pattern:</t>
  </si>
  <si>
    <t>Teaching Team:</t>
  </si>
  <si>
    <t>Relevant Course(s):</t>
  </si>
  <si>
    <t>Relevant Course Learning Outcome (CLO)</t>
  </si>
  <si>
    <t>Intended Learning Outcome(s) (ILO(s))</t>
  </si>
  <si>
    <t>CLO-ILO relationship</t>
  </si>
  <si>
    <t>Related Professional Competencies or Standards</t>
  </si>
  <si>
    <t>Related Performance Indicators</t>
  </si>
  <si>
    <t>[Type reference number(s) here]</t>
  </si>
  <si>
    <t>ILO 2. [type full text of Intended Learning Outcome here]</t>
  </si>
  <si>
    <t>ILO 3. [type full text of Intended Learning Outcome here]</t>
  </si>
  <si>
    <t>assessing</t>
  </si>
  <si>
    <t>ILO-CLO</t>
  </si>
  <si>
    <t>preparing</t>
  </si>
  <si>
    <t>Key Details</t>
  </si>
  <si>
    <t>Task Description:</t>
  </si>
  <si>
    <t>ILOs Assessed</t>
  </si>
  <si>
    <t>Assessment Criteria</t>
  </si>
  <si>
    <t>Task Title:</t>
  </si>
  <si>
    <t>[x.x] [full text of this criterion]</t>
  </si>
  <si>
    <t>Method:</t>
  </si>
  <si>
    <t>Weighting %:</t>
  </si>
  <si>
    <t>Size/length:</t>
  </si>
  <si>
    <t>Due:</t>
  </si>
  <si>
    <t>Assessed Graduate Qualities:</t>
  </si>
  <si>
    <t>Assessed Professional Competencies &amp; Standards:</t>
  </si>
  <si>
    <t>[type reference numbers]</t>
  </si>
  <si>
    <t>Task Title</t>
  </si>
  <si>
    <t>Method</t>
  </si>
  <si>
    <t>Weight</t>
  </si>
  <si>
    <t>Assessment Task 2.</t>
  </si>
  <si>
    <t>Assessment Task 3</t>
  </si>
  <si>
    <t>ILO 1. Examine social entrepreneurship, social enterprise and social innovation as distinct theoretical concepts and useful mechanisms for creating social impact within regional, national and global economies and communities.</t>
  </si>
  <si>
    <t>Acad A</t>
  </si>
  <si>
    <t>Acad B</t>
  </si>
  <si>
    <t>Staff Level</t>
  </si>
  <si>
    <t>Offering type</t>
  </si>
  <si>
    <t>Full Unit</t>
  </si>
  <si>
    <t>Micro Course 1</t>
  </si>
  <si>
    <t>Micro Course 2</t>
  </si>
  <si>
    <t>Micro Course 3</t>
  </si>
  <si>
    <t>Formal Assessment</t>
  </si>
  <si>
    <t>Assessment tasks which contribute to the final grade awarded to the student</t>
  </si>
  <si>
    <t>Title</t>
  </si>
  <si>
    <t>Type</t>
  </si>
  <si>
    <t>Length / Size</t>
  </si>
  <si>
    <t>Preparation</t>
  </si>
  <si>
    <t>Performance</t>
  </si>
  <si>
    <t>Subtotals</t>
  </si>
  <si>
    <t>Total</t>
  </si>
  <si>
    <t>Learning Activities</t>
  </si>
  <si>
    <t xml:space="preserve">Any non-assessed tasks which a student is asked to perform as part of the unit. </t>
  </si>
  <si>
    <t>e.g. workshop</t>
  </si>
  <si>
    <t>e.g. 0</t>
  </si>
  <si>
    <t>e.g. 2hrs</t>
  </si>
  <si>
    <t>Any instruction that students need to engage with via learning resources and reading, or attend via lectures</t>
  </si>
  <si>
    <t xml:space="preserve">Engagement </t>
  </si>
  <si>
    <t>Attendance</t>
  </si>
  <si>
    <t xml:space="preserve">e.g. IN01 </t>
  </si>
  <si>
    <t xml:space="preserve">Reading </t>
  </si>
  <si>
    <t>e.g. 1hr</t>
  </si>
  <si>
    <t>Overall Volume of Learning</t>
  </si>
  <si>
    <t>% of overall volume - assessed</t>
  </si>
  <si>
    <t>% of overall volume – participation and self-directed learning</t>
  </si>
  <si>
    <t>Weeks 1-4</t>
  </si>
  <si>
    <t>Weeks 5-8</t>
  </si>
  <si>
    <t>Weeks 9-12</t>
  </si>
  <si>
    <t>Micro Course</t>
  </si>
  <si>
    <t>week</t>
  </si>
  <si>
    <t>MC1</t>
  </si>
  <si>
    <t>MC1 cost</t>
  </si>
  <si>
    <t>N/A</t>
  </si>
  <si>
    <t>MC2</t>
  </si>
  <si>
    <t>MC3</t>
  </si>
  <si>
    <t>MC2 cost</t>
  </si>
  <si>
    <t>MC3 cost</t>
  </si>
  <si>
    <t>First Run (Development and Delivery)</t>
  </si>
  <si>
    <t>Second Run (Delivery Only)</t>
  </si>
  <si>
    <t>Development and Delivery</t>
  </si>
  <si>
    <t>total (development and delivery)</t>
  </si>
  <si>
    <t>total delivery only</t>
  </si>
  <si>
    <t>Development Only</t>
  </si>
  <si>
    <t>Proposed Delivery Cost only</t>
  </si>
  <si>
    <t>Social Entrepreneurship in the Digital Age</t>
  </si>
  <si>
    <t>All</t>
  </si>
  <si>
    <t>Online</t>
  </si>
  <si>
    <t>Ben Wills or Sophie Clark</t>
  </si>
  <si>
    <t>ILO 2. Analyse the historical and contemporary socio-political factors within particular contexts which have given rise to social entrepreneurship and technology-driven interventions for social impact.</t>
  </si>
  <si>
    <t>SA#1: Discussion Board Participation and Peer Reviews</t>
  </si>
  <si>
    <t>Writing posts in online discussion boards; peer feedback</t>
  </si>
  <si>
    <t>750 words</t>
  </si>
  <si>
    <t xml:space="preserve">Students participate in discussion board forums on a weekly basis. Discussions will be structured around questions related to the topics covered in the weekly lecture series, and students’ critical thinking and timely responses to the ideas of others will be encouraged. 
Group discussion boards will be set up to correlate with assessment tasks 3 and 4, in which students will be required to answer specific questions to demonstrate their internal group processes and engagement.
Students will also complete short quizzes based on weekly content in MyLO. The completion of these quizzes will give access to the subsequent content. 
In addition, a peer review process will involve students choosing a case study written by another student and providing written feedback using a rubric and via the discussion board.
</t>
  </si>
  <si>
    <t>Assessment Task 1</t>
  </si>
  <si>
    <t>Fee
(per student)</t>
  </si>
  <si>
    <t>Not Applicable - Breadth Unit</t>
  </si>
  <si>
    <t>CLO 1  Not Applicable - Breadth Unit</t>
  </si>
  <si>
    <t xml:space="preserve">ILO 1. Examine social entrepreneurship, social enterprise and social innovation as distinct theoretical concepts and useful mechanisms for creating social impact within regional, national and global economies and communities. </t>
  </si>
  <si>
    <t>ILO 2. Analyse the historical and contemporary socio-political factors within particular contexts which have given rise to social entrepreneurship and technology-driven interventions for social impact</t>
  </si>
  <si>
    <t>ILO 3. Formulate strategies that employ the most appropriate tools and ICT resources to support and communicate change through social entrepreneurship</t>
  </si>
  <si>
    <t>Not Applicable</t>
  </si>
  <si>
    <t>Tasmanian School of Business and Ecconomics</t>
  </si>
  <si>
    <t>N/A - Online</t>
  </si>
  <si>
    <t>XBR302</t>
  </si>
  <si>
    <t>None</t>
  </si>
  <si>
    <t>Dr Wills (TSBE), A/Prof Eversole (IRD), Dr Chinthammit (SET), Prof Mosakowski (IRD), Dr Clark (TSBE), Ms Taylor (TSBE)</t>
  </si>
  <si>
    <t>Weeks 1 -13</t>
  </si>
  <si>
    <t>Component</t>
  </si>
  <si>
    <t>Unit foundation</t>
  </si>
  <si>
    <t>Unit presence created with MyLO Manager, based on current templates</t>
  </si>
  <si>
    <t>Grades tool used for all assessments</t>
  </si>
  <si>
    <t>Online assessment submission</t>
  </si>
  <si>
    <t>Grades reported back to students online</t>
  </si>
  <si>
    <t>Student progress is monitored and actioned</t>
  </si>
  <si>
    <t>Criteria sheets (rubrics) and feedback delivered through MyLO</t>
  </si>
  <si>
    <t>Students can monitor their own progress in the Progress and Grades tools</t>
  </si>
  <si>
    <t>Quality online resources</t>
  </si>
  <si>
    <t>Link to Unit Outline</t>
  </si>
  <si>
    <t>MyMedia and Library resources</t>
  </si>
  <si>
    <t>Classroom material (e.g. lecture notes, prac manuals, workshop details)</t>
  </si>
  <si>
    <t>Orientation and introduction in context in MyLO</t>
  </si>
  <si>
    <t>Unit Outline in context (using multiple MyLO tools)</t>
  </si>
  <si>
    <t>All essential text and media based learning resources</t>
  </si>
  <si>
    <t>Formative assessment tasks</t>
  </si>
  <si>
    <t>Content is explicitly aligned with Learning Objectives</t>
  </si>
  <si>
    <t>Additional interactive tools and activities</t>
  </si>
  <si>
    <t>Additional text and media resources aligned with learning outcomes</t>
  </si>
  <si>
    <t>Open educational resources</t>
  </si>
  <si>
    <t>Student-generated content and resources</t>
  </si>
  <si>
    <t>Synchronous and asynchronous communication</t>
  </si>
  <si>
    <t>News, general or Q&amp;A discussion forums</t>
  </si>
  <si>
    <t>Designed synchronous or asynchronous communication peer-peer, student-teacher, teacher-student on-campus, situated, or online</t>
  </si>
  <si>
    <t>Subject-specific discussion forums</t>
  </si>
  <si>
    <t>Use of intelligent agents</t>
  </si>
  <si>
    <t>HILEs encourage development of student competencies</t>
  </si>
  <si>
    <t>HILEs purposefully designed for online facilitation</t>
  </si>
  <si>
    <t>HILEs explicitly align with learning outcomes</t>
  </si>
  <si>
    <t>HILEs  develop students’ advanced cognitive skills</t>
  </si>
  <si>
    <t>Students encouraged to learn independently and collaborate</t>
  </si>
  <si>
    <t>Peer review</t>
  </si>
  <si>
    <t>Unit has been mapped to course/s in which it is offered.</t>
  </si>
  <si>
    <t>Feature</t>
  </si>
  <si>
    <t>Applied</t>
  </si>
  <si>
    <t>YES</t>
  </si>
  <si>
    <t>NO</t>
  </si>
  <si>
    <t>Congratulations! You have reached blended learning level 1.  Why not try adding extra features to reach Level 2.</t>
  </si>
  <si>
    <t>Congratulations! You have reached blended learning level 2.  Why not try adding extra features to reach Level 3.</t>
  </si>
  <si>
    <t>Congratulations! You have reached blended learning level 3.  Why not try adding extra features to reach Level 4.</t>
  </si>
  <si>
    <t>Congratulations! You have reached blended learning level 4.  Why not try adding extra features to reach Level 5.</t>
  </si>
  <si>
    <t>Congratulations! You have reached blended learning level 5. You are a top performer!</t>
  </si>
  <si>
    <t>High impact learning experiences (HILEs)</t>
  </si>
  <si>
    <t>Related Levels</t>
  </si>
  <si>
    <t>L1</t>
  </si>
  <si>
    <t>L2</t>
  </si>
  <si>
    <t>L3</t>
  </si>
  <si>
    <t>L4</t>
  </si>
  <si>
    <t>L5</t>
  </si>
  <si>
    <t>R</t>
  </si>
  <si>
    <t>R = Recommended but not necessary to reach  a particular level</t>
  </si>
  <si>
    <t>You have not applied all necessary features to reach a blended learning level yet. Use the related levels in the second column to check which features are needed for the desired level.</t>
  </si>
  <si>
    <t>Current Level</t>
  </si>
  <si>
    <t>Indicative Blended Learning Level Checker</t>
  </si>
  <si>
    <t>Student Volume of Learning</t>
  </si>
  <si>
    <t>Acad C</t>
  </si>
  <si>
    <t>Acad D</t>
  </si>
  <si>
    <t>Acad E</t>
  </si>
  <si>
    <t>Amended or New Unit Information</t>
  </si>
  <si>
    <t>Digital technologies continue to provide us with many wonderful tools, however, the list of social and environmental problems we face also continues to grow. Combining the perspectives of business management, regional science and information systems, this
breadth unit will uncover the potential of digitally connected social entrepreneurship as an agile and exciting vehicle for creating positive social and environmental change. Social entrepreneurship refers to the harnessing of entrepreneurial skills and capabilities for the
purpose of tackling complex and persistent social problems. In order to generate positive social change, social entrepreneurs leverage a wide range of resources, which may include the adoption of technological innovations designed to enhance both the reach and
impact of socially-oriented activities at local, national and global levels. This unit is designed to inspire the social entrepreneur within us all, and will provide students with a dynamic suite of online resources and activities to develop the knowledge and skills required to
become agents for positive social change. Students will commence by examining the emergence of social entrepreneurship within a broad range of contexts globally and will critically unpack and communicate the role of social entrepreneurship in addressing social
problems. By identifying an issue of significance within their local, national or global communities, students will then develop and “pitch” their own socially entrepreneurial initiative. To achieve this, students will assess the strengths of a number of resources and tools
that may be utilised by social entrepreneurs to generate sustainable social value, including Information and Communication Technologies (ICTs) such as the growing array of web-based tools that are widely available. Through a process of team-based strategic planning,
students will justify and document the most suitable and innovative strategies to employ in order to start up their own socially entrepreneurial initiative, and an online or audio-visual communication package will be created to promote this idea to a broad audience.</t>
  </si>
  <si>
    <r>
      <t xml:space="preserve">Unit has been </t>
    </r>
    <r>
      <rPr>
        <b/>
        <sz val="11"/>
        <rFont val="Calibri"/>
        <family val="2"/>
        <scheme val="minor"/>
      </rPr>
      <t>internally</t>
    </r>
    <r>
      <rPr>
        <sz val="11"/>
        <rFont val="Calibri"/>
        <family val="2"/>
        <scheme val="minor"/>
      </rPr>
      <t xml:space="preserve"> reviewed to QM standards, modified in response to feedback and passed</t>
    </r>
  </si>
  <si>
    <r>
      <t xml:space="preserve">Unit has been </t>
    </r>
    <r>
      <rPr>
        <b/>
        <sz val="11"/>
        <rFont val="Calibri"/>
        <family val="2"/>
        <scheme val="minor"/>
      </rPr>
      <t>externally</t>
    </r>
    <r>
      <rPr>
        <sz val="11"/>
        <rFont val="Calibri"/>
        <family val="2"/>
        <scheme val="minor"/>
      </rPr>
      <t xml:space="preserve"> reviewed to QM standards, modified in response to feedback and passed: a QM accredited 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</si>
</sst>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47" x14ac:knownFonts="1">
    <font>
      <sz val="11"/>
      <color theme="1"/>
      <name val="Calibri"/>
      <family val="2"/>
      <scheme val="minor"/>
    </font>
    <font>
      <b/>
      <sz val="10"/>
      <color theme="1"/>
      <name val="Calibri"/>
      <family val="2"/>
      <scheme val="minor"/>
    </font>
    <font>
      <sz val="14"/>
      <color rgb="FF000000"/>
      <name val="Verdana"/>
      <family val="2"/>
    </font>
    <font>
      <sz val="14"/>
      <color theme="1"/>
      <name val="Verdana"/>
      <family val="2"/>
    </font>
    <font>
      <sz val="10"/>
      <color theme="1"/>
      <name val="Arial"/>
      <family val="2"/>
    </font>
    <font>
      <sz val="10"/>
      <color theme="1"/>
      <name val="Calibri"/>
      <family val="2"/>
      <scheme val="minor"/>
    </font>
    <fon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2"/>
      <color theme="1"/>
      <name val="Calibri"/>
      <family val="2"/>
      <scheme val="minor"/>
    </font>
    <font>
      <b/>
      <i/>
      <sz val="12"/>
      <color theme="1"/>
      <name val="Calibri"/>
      <family val="2"/>
      <scheme val="minor"/>
    </font>
    <font>
      <sz val="11"/>
      <color theme="1"/>
      <name val="Calibri"/>
      <family val="2"/>
      <scheme val="minor"/>
    </font>
    <font>
      <b/>
      <sz val="11"/>
      <color rgb="FFFFFFFF"/>
      <name val="Calibri"/>
      <family val="2"/>
      <scheme val="minor"/>
    </font>
    <font>
      <sz val="11"/>
      <color theme="1"/>
      <name val="Calibri"/>
      <family val="2"/>
      <scheme val="minor"/>
    </font>
    <font>
      <sz val="10"/>
      <color theme="1"/>
      <name val="Calibri"/>
      <family val="2"/>
      <charset val="1"/>
      <scheme val="minor"/>
    </font>
    <font>
      <b/>
      <sz val="11"/>
      <color rgb="FF000000"/>
      <name val="Calibri"/>
      <family val="2"/>
      <scheme val="minor"/>
    </font>
    <font>
      <sz val="11"/>
      <color rgb="FF000000"/>
      <name val="Calibri"/>
      <family val="2"/>
      <scheme val="minor"/>
    </font>
    <font>
      <sz val="11"/>
      <color theme="1"/>
      <name val="Calibri"/>
      <family val="2"/>
      <scheme val="minor"/>
    </font>
    <font>
      <sz val="11"/>
      <color rgb="FF000000"/>
      <name val="Calibri"/>
      <family val="2"/>
      <scheme val="minor"/>
    </font>
    <font>
      <sz val="11"/>
      <color theme="1"/>
      <name val="Calibri"/>
      <family val="2"/>
      <scheme val="minor"/>
    </font>
    <font>
      <sz val="11"/>
      <color theme="1"/>
      <name val="Calibri"/>
      <family val="2"/>
      <scheme val="minor"/>
    </font>
    <font>
      <b/>
      <sz val="9"/>
      <color rgb="FF7F7F7F"/>
      <name val="Calibri"/>
      <family val="2"/>
      <scheme val="minor"/>
    </font>
    <font>
      <sz val="10"/>
      <color rgb="FF7F7F7F"/>
      <name val="Calibri"/>
      <family val="2"/>
      <scheme val="minor"/>
    </font>
    <font>
      <sz val="8"/>
      <color rgb="FF7F7F7F"/>
      <name val="Calibri"/>
      <family val="2"/>
      <scheme val="minor"/>
    </font>
    <font>
      <sz val="11"/>
      <color theme="1"/>
      <name val="Calibri"/>
      <family val="2"/>
      <scheme val="minor"/>
    </font>
    <font>
      <b/>
      <sz val="16"/>
      <name val="Calibri Light"/>
      <family val="2"/>
    </font>
    <font>
      <b/>
      <sz val="48"/>
      <color theme="1"/>
      <name val="Verdana"/>
      <family val="2"/>
    </font>
    <font>
      <sz val="14"/>
      <color theme="1"/>
      <name val="Verdana"/>
      <family val="2"/>
    </font>
    <font>
      <b/>
      <sz val="20"/>
      <color theme="1"/>
      <name val="Verdana"/>
      <family val="2"/>
    </font>
    <font>
      <sz val="11"/>
      <name val="Calibri"/>
      <family val="2"/>
      <scheme val="minor"/>
    </font>
    <font>
      <i/>
      <sz val="8"/>
      <name val="Calibri"/>
      <family val="2"/>
      <scheme val="minor"/>
    </font>
    <font>
      <b/>
      <sz val="20"/>
      <name val="Verdana"/>
      <family val="2"/>
    </font>
    <font>
      <b/>
      <sz val="16"/>
      <name val="Verdana"/>
      <family val="2"/>
    </font>
    <font>
      <b/>
      <sz val="10"/>
      <name val="Verdana"/>
      <family val="2"/>
    </font>
    <font>
      <sz val="12"/>
      <name val="Verdana"/>
      <family val="2"/>
    </font>
    <font>
      <sz val="12"/>
      <name val="Calibri"/>
      <family val="2"/>
    </font>
    <font>
      <b/>
      <sz val="11"/>
      <name val="Calibri"/>
      <family val="2"/>
      <scheme val="minor"/>
    </font>
    <font>
      <sz val="18"/>
      <name val="Verdana"/>
      <family val="2"/>
    </font>
    <font>
      <sz val="11"/>
      <name val="Verdana"/>
      <family val="2"/>
    </font>
    <font>
      <b/>
      <sz val="11"/>
      <name val="Verdana"/>
      <family val="2"/>
    </font>
    <font>
      <sz val="14"/>
      <name val="Verdana"/>
      <family val="2"/>
    </font>
    <font>
      <b/>
      <sz val="14"/>
      <name val="Verdana"/>
      <family val="2"/>
    </font>
    <font>
      <sz val="10"/>
      <name val="Arial"/>
      <family val="2"/>
    </font>
    <font>
      <sz val="12"/>
      <color theme="1"/>
      <name val="Calibri"/>
      <family val="2"/>
      <scheme val="minor"/>
    </font>
  </fonts>
  <fills count="7">
    <fill>
      <patternFill patternType="none"/>
    </fill>
    <fill>
      <patternFill patternType="gray125"/>
    </fill>
    <fill>
      <patternFill patternType="solid">
        <fgColor rgb="FFEAEAEA"/>
        <bgColor indexed="64"/>
      </patternFill>
    </fill>
    <fill>
      <patternFill patternType="solid">
        <fgColor rgb="FFCDE8EF"/>
        <bgColor indexed="64"/>
      </patternFill>
    </fill>
    <fill>
      <patternFill patternType="solid">
        <fgColor theme="0" tint="-0.14996795556505021"/>
        <bgColor indexed="64"/>
      </patternFill>
    </fill>
    <fill>
      <patternFill patternType="solid">
        <fgColor theme="0"/>
        <bgColor indexed="64"/>
      </patternFill>
    </fill>
    <fill>
      <patternFill patternType="solid">
        <fgColor theme="7" tint="0.79998168889431442"/>
        <bgColor indexed="64"/>
      </patternFill>
    </fill>
  </fills>
  <borders count="111">
    <border>
      <left/>
      <right/>
      <top/>
      <bottom/>
      <diagonal/>
    </border>
    <border>
      <left/>
      <right style="mediumDashed">
        <color rgb="FFBFBFBF"/>
      </right>
      <top/>
      <bottom style="medium">
        <color rgb="FFBFBFBF"/>
      </bottom>
      <diagonal/>
    </border>
    <border>
      <left/>
      <right style="mediumDashed">
        <color rgb="FFBFBFBF"/>
      </right>
      <top/>
      <bottom style="thick">
        <color rgb="FFBFBFBF"/>
      </bottom>
      <diagonal/>
    </border>
    <border>
      <left/>
      <right style="mediumDashed">
        <color rgb="FFBFBFBF"/>
      </right>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right style="thick">
        <color rgb="FF666666"/>
      </right>
      <top/>
      <bottom style="thin">
        <color rgb="FFFFFFFF"/>
      </bottom>
      <diagonal/>
    </border>
    <border>
      <left style="thin">
        <color rgb="FF000000"/>
      </left>
      <right style="thick">
        <color rgb="FF666666"/>
      </right>
      <top style="thick">
        <color theme="0" tint="-0.499984740745262"/>
      </top>
      <bottom style="thick">
        <color theme="0" tint="-0.499984740745262"/>
      </bottom>
      <diagonal/>
    </border>
    <border>
      <left/>
      <right style="thin">
        <color rgb="FF000000"/>
      </right>
      <top style="thick">
        <color theme="0" tint="-0.499984740745262"/>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style="thin">
        <color rgb="FF000000"/>
      </left>
      <right/>
      <top/>
      <bottom style="thick">
        <color theme="0" tint="-0.499984740745262"/>
      </bottom>
      <diagonal/>
    </border>
    <border>
      <left/>
      <right/>
      <top/>
      <bottom style="thick">
        <color theme="0" tint="-0.499984740745262"/>
      </bottom>
      <diagonal/>
    </border>
    <border>
      <left style="mediumDashed">
        <color rgb="FFBFBFBF"/>
      </left>
      <right style="mediumDashed">
        <color rgb="FFBFBFBF"/>
      </right>
      <top/>
      <bottom style="thick">
        <color rgb="FFBFBFBF"/>
      </bottom>
      <diagonal/>
    </border>
    <border>
      <left style="mediumDashed">
        <color rgb="FFBFBFBF"/>
      </left>
      <right style="mediumDashed">
        <color rgb="FFBFBFBF"/>
      </right>
      <top style="thick">
        <color rgb="FFBFBFBF"/>
      </top>
      <bottom style="medium">
        <color theme="0" tint="-0.249977111117893"/>
      </bottom>
      <diagonal/>
    </border>
    <border>
      <left/>
      <right style="mediumDashed">
        <color rgb="FFBFBFBF"/>
      </right>
      <top style="thick">
        <color rgb="FFBFBFBF"/>
      </top>
      <bottom style="medium">
        <color theme="0" tint="-0.249977111117893"/>
      </bottom>
      <diagonal/>
    </border>
    <border>
      <left style="mediumDashed">
        <color rgb="FFBFBFBF"/>
      </left>
      <right style="mediumDashed">
        <color rgb="FFBFBFBF"/>
      </right>
      <top style="medium">
        <color theme="0" tint="-0.249977111117893"/>
      </top>
      <bottom style="medium">
        <color theme="0" tint="-0.249977111117893"/>
      </bottom>
      <diagonal/>
    </border>
    <border>
      <left style="mediumDashed">
        <color rgb="FFBFBFBF"/>
      </left>
      <right style="medium">
        <color theme="0" tint="-0.249977111117893"/>
      </right>
      <top style="medium">
        <color theme="0" tint="-0.249977111117893"/>
      </top>
      <bottom style="medium">
        <color theme="0" tint="-0.249977111117893"/>
      </bottom>
      <diagonal/>
    </border>
    <border>
      <left/>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style="thick">
        <color theme="0" tint="-0.34998626667073579"/>
      </left>
      <right style="thick">
        <color theme="0" tint="-0.34998626667073579"/>
      </right>
      <top style="thick">
        <color theme="0" tint="-0.34998626667073579"/>
      </top>
      <bottom/>
      <diagonal/>
    </border>
    <border>
      <left/>
      <right style="thick">
        <color rgb="FFA6A6A6"/>
      </right>
      <top/>
      <bottom/>
      <diagonal/>
    </border>
    <border>
      <left style="medium">
        <color rgb="FFA6A6A6"/>
      </left>
      <right style="thick">
        <color rgb="FFA6A6A6"/>
      </right>
      <top style="medium">
        <color rgb="FFA6A6A6"/>
      </top>
      <bottom style="medium">
        <color rgb="FFA6A6A6"/>
      </bottom>
      <diagonal/>
    </border>
    <border>
      <left style="thick">
        <color rgb="FFA6A6A6"/>
      </left>
      <right style="thick">
        <color rgb="FFA6A6A6"/>
      </right>
      <top/>
      <bottom/>
      <diagonal/>
    </border>
    <border>
      <left style="thick">
        <color rgb="FFA6A6A6"/>
      </left>
      <right style="thick">
        <color rgb="FFA6A6A6"/>
      </right>
      <top/>
      <bottom style="thick">
        <color rgb="FFA6A6A6"/>
      </bottom>
      <diagonal/>
    </border>
    <border>
      <left style="medium">
        <color rgb="FFA6A6A6"/>
      </left>
      <right style="thick">
        <color rgb="FFA6A6A6"/>
      </right>
      <top/>
      <bottom style="medium">
        <color rgb="FFA6A6A6"/>
      </bottom>
      <diagonal/>
    </border>
    <border>
      <left/>
      <right style="thick">
        <color rgb="FFA6A6A6"/>
      </right>
      <top style="thick">
        <color theme="0" tint="-0.34998626667073579"/>
      </top>
      <bottom style="thick">
        <color theme="0" tint="-0.34998626667073579"/>
      </bottom>
      <diagonal/>
    </border>
    <border>
      <left style="thick">
        <color theme="0" tint="-0.34998626667073579"/>
      </left>
      <right style="medium">
        <color rgb="FFA6A6A6"/>
      </right>
      <top/>
      <bottom style="medium">
        <color rgb="FFA6A6A6"/>
      </bottom>
      <diagonal/>
    </border>
    <border>
      <left style="thick">
        <color rgb="FFA6A6A6"/>
      </left>
      <right style="thick">
        <color theme="0" tint="-0.34998626667073579"/>
      </right>
      <top/>
      <bottom style="thick">
        <color rgb="FFD9D9D9"/>
      </bottom>
      <diagonal/>
    </border>
    <border>
      <left style="thick">
        <color theme="0" tint="-0.34998626667073579"/>
      </left>
      <right style="medium">
        <color rgb="FFA6A6A6"/>
      </right>
      <top style="medium">
        <color rgb="FFA6A6A6"/>
      </top>
      <bottom style="medium">
        <color rgb="FFA6A6A6"/>
      </bottom>
      <diagonal/>
    </border>
    <border>
      <left style="thick">
        <color rgb="FFA6A6A6"/>
      </left>
      <right style="thick">
        <color theme="0" tint="-0.34998626667073579"/>
      </right>
      <top style="thick">
        <color rgb="FFD9D9D9"/>
      </top>
      <bottom style="thick">
        <color rgb="FFD9D9D9"/>
      </bottom>
      <diagonal/>
    </border>
    <border>
      <left style="thick">
        <color rgb="FFA6A6A6"/>
      </left>
      <right style="thick">
        <color theme="0" tint="-0.34998626667073579"/>
      </right>
      <top style="thick">
        <color rgb="FFD9D9D9"/>
      </top>
      <bottom style="thick">
        <color rgb="FFA6A6A6"/>
      </bottom>
      <diagonal/>
    </border>
    <border>
      <left style="thick">
        <color rgb="FFA6A6A6"/>
      </left>
      <right style="thick">
        <color theme="0" tint="-0.34998626667073579"/>
      </right>
      <top style="thick">
        <color rgb="FFA6A6A6"/>
      </top>
      <bottom style="thick">
        <color rgb="FFD9D9D9"/>
      </bottom>
      <diagonal/>
    </border>
    <border>
      <left style="thick">
        <color theme="0" tint="-0.34998626667073579"/>
      </left>
      <right style="medium">
        <color rgb="FFA6A6A6"/>
      </right>
      <top style="medium">
        <color rgb="FFA6A6A6"/>
      </top>
      <bottom/>
      <diagonal/>
    </border>
    <border>
      <left/>
      <right style="thick">
        <color rgb="FFA6A6A6"/>
      </right>
      <top/>
      <bottom style="thick">
        <color theme="0" tint="-0.34998626667073579"/>
      </bottom>
      <diagonal/>
    </border>
    <border>
      <left style="thick">
        <color rgb="FFA6A6A6"/>
      </left>
      <right style="thick">
        <color rgb="FFA6A6A6"/>
      </right>
      <top/>
      <bottom style="thick">
        <color theme="0" tint="-0.34998626667073579"/>
      </bottom>
      <diagonal/>
    </border>
    <border>
      <left style="thick">
        <color rgb="FFA6A6A6"/>
      </left>
      <right style="thick">
        <color theme="0" tint="-0.34998626667073579"/>
      </right>
      <top style="thick">
        <color rgb="FFD9D9D9"/>
      </top>
      <bottom style="thick">
        <color theme="0" tint="-0.34998626667073579"/>
      </bottom>
      <diagonal/>
    </border>
    <border>
      <left style="thick">
        <color rgb="FFA6A6A6"/>
      </left>
      <right style="thick">
        <color rgb="FFA6A6A6"/>
      </right>
      <top style="thick">
        <color theme="0" tint="-0.34998626667073579"/>
      </top>
      <bottom/>
      <diagonal/>
    </border>
    <border>
      <left/>
      <right/>
      <top style="thick">
        <color theme="0" tint="-0.499984740745262"/>
      </top>
      <bottom style="thick">
        <color theme="0" tint="-0.499984740745262"/>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theme="0" tint="-0.34998626667073579"/>
      </left>
      <right style="thick">
        <color theme="0"/>
      </right>
      <top style="thick">
        <color theme="0"/>
      </top>
      <bottom style="thick">
        <color theme="0"/>
      </bottom>
      <diagonal/>
    </border>
    <border>
      <left style="thick">
        <color theme="0" tint="-0.34998626667073579"/>
      </left>
      <right style="thick">
        <color theme="0"/>
      </right>
      <top style="thick">
        <color theme="0"/>
      </top>
      <bottom/>
      <diagonal/>
    </border>
    <border>
      <left style="thick">
        <color theme="0" tint="-0.34998626667073579"/>
      </left>
      <right style="thick">
        <color theme="0"/>
      </right>
      <top/>
      <bottom/>
      <diagonal/>
    </border>
    <border>
      <left style="thick">
        <color theme="0" tint="-0.34998626667073579"/>
      </left>
      <right style="thick">
        <color theme="0"/>
      </right>
      <top/>
      <bottom style="thick">
        <color theme="0"/>
      </bottom>
      <diagonal/>
    </border>
    <border>
      <left style="thick">
        <color theme="0" tint="-0.34998626667073579"/>
      </left>
      <right style="thick">
        <color theme="0"/>
      </right>
      <top style="thick">
        <color theme="0"/>
      </top>
      <bottom style="thick">
        <color theme="0" tint="-0.34998626667073579"/>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right/>
      <top style="thick">
        <color theme="0" tint="-0.34998626667073579"/>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style="thick">
        <color theme="0"/>
      </left>
      <right style="thick">
        <color theme="0"/>
      </right>
      <top/>
      <bottom style="thick">
        <color theme="0" tint="-0.34998626667073579"/>
      </bottom>
      <diagonal/>
    </border>
    <border>
      <left style="thick">
        <color theme="0"/>
      </left>
      <right/>
      <top/>
      <bottom/>
      <diagonal/>
    </border>
    <border>
      <left style="thick">
        <color theme="0"/>
      </left>
      <right/>
      <top/>
      <bottom style="thick">
        <color theme="0"/>
      </bottom>
      <diagonal/>
    </border>
    <border>
      <left/>
      <right/>
      <top/>
      <bottom style="thick">
        <color theme="0"/>
      </bottom>
      <diagonal/>
    </border>
    <border>
      <left/>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style="thick">
        <color theme="0" tint="-0.34998626667073579"/>
      </bottom>
      <diagonal/>
    </border>
    <border>
      <left/>
      <right/>
      <top/>
      <bottom style="thick">
        <color theme="0" tint="-0.34998626667073579"/>
      </bottom>
      <diagonal/>
    </border>
    <border>
      <left/>
      <right style="thick">
        <color theme="0"/>
      </right>
      <top/>
      <bottom style="thick">
        <color theme="0" tint="-0.34998626667073579"/>
      </bottom>
      <diagonal/>
    </border>
    <border>
      <left/>
      <right/>
      <top style="thick">
        <color theme="0" tint="-0.34998626667073579"/>
      </top>
      <bottom/>
      <diagonal/>
    </border>
    <border>
      <left style="thick">
        <color theme="0" tint="-0.34998626667073579"/>
      </left>
      <right/>
      <top style="thick">
        <color theme="0" tint="-0.34998626667073579"/>
      </top>
      <bottom style="thick">
        <color theme="0"/>
      </bottom>
      <diagonal/>
    </border>
    <border>
      <left/>
      <right style="thick">
        <color theme="0" tint="-0.34998626667073579"/>
      </right>
      <top style="thick">
        <color theme="0" tint="-0.34998626667073579"/>
      </top>
      <bottom style="thick">
        <color theme="0"/>
      </bottom>
      <diagonal/>
    </border>
    <border>
      <left style="thick">
        <color theme="0"/>
      </left>
      <right style="thick">
        <color theme="0" tint="-0.34998626667073579"/>
      </right>
      <top/>
      <bottom/>
      <diagonal/>
    </border>
    <border>
      <left style="thick">
        <color theme="0" tint="-0.34998626667073579"/>
      </left>
      <right/>
      <top style="thick">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Dashed">
        <color rgb="FFBFBFBF"/>
      </right>
      <top style="medium">
        <color theme="0" tint="-0.249977111117893"/>
      </top>
      <bottom style="medium">
        <color theme="0" tint="-0.249977111117893"/>
      </bottom>
      <diagonal/>
    </border>
    <border>
      <left style="mediumDashed">
        <color rgb="FFBFBFBF"/>
      </left>
      <right style="mediumDashed">
        <color rgb="FFBFBFBF"/>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bottom style="medium">
        <color theme="0" tint="-0.34998626667073579"/>
      </bottom>
      <diagonal/>
    </border>
    <border>
      <left style="thick">
        <color theme="0"/>
      </left>
      <right/>
      <top style="thick">
        <color theme="0"/>
      </top>
      <bottom style="thick">
        <color theme="0"/>
      </bottom>
      <diagonal/>
    </border>
    <border>
      <left style="thick">
        <color theme="0"/>
      </left>
      <right/>
      <top style="thick">
        <color theme="0"/>
      </top>
      <bottom style="thick">
        <color theme="0" tint="-0.34998626667073579"/>
      </bottom>
      <diagonal/>
    </border>
    <border>
      <left style="thin">
        <color rgb="FF000000"/>
      </left>
      <right style="thin">
        <color rgb="FF000000"/>
      </right>
      <top style="thin">
        <color theme="0" tint="-0.34998626667073579"/>
      </top>
      <bottom style="thick">
        <color theme="0" tint="-0.499984740745262"/>
      </bottom>
      <diagonal/>
    </border>
    <border>
      <left/>
      <right style="thin">
        <color rgb="FF000000"/>
      </right>
      <top/>
      <bottom/>
      <diagonal/>
    </border>
    <border>
      <left style="thin">
        <color rgb="FF000000"/>
      </left>
      <right style="thin">
        <color rgb="FF000000"/>
      </right>
      <top style="thin">
        <color theme="0" tint="-0.34998626667073579"/>
      </top>
      <bottom style="thin">
        <color theme="0" tint="-0.34998626667073579"/>
      </bottom>
      <diagonal/>
    </border>
    <border>
      <left/>
      <right style="thick">
        <color rgb="FF666666"/>
      </right>
      <top/>
      <bottom/>
      <diagonal/>
    </border>
    <border>
      <left style="thin">
        <color rgb="FF000000"/>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666666"/>
      </right>
      <top style="thin">
        <color theme="0" tint="-0.34998626667073579"/>
      </top>
      <bottom style="thin">
        <color theme="0" tint="-0.34998626667073579"/>
      </bottom>
      <diagonal/>
    </border>
    <border>
      <left style="thin">
        <color rgb="FF000000"/>
      </left>
      <right style="thin">
        <color theme="0" tint="-0.34998626667073579"/>
      </right>
      <top style="thin">
        <color theme="0" tint="-0.34998626667073579"/>
      </top>
      <bottom style="thick">
        <color theme="0" tint="-0.499984740745262"/>
      </bottom>
      <diagonal/>
    </border>
    <border>
      <left style="thin">
        <color theme="0" tint="-0.34998626667073579"/>
      </left>
      <right style="thick">
        <color rgb="FF666666"/>
      </right>
      <top style="thin">
        <color theme="0" tint="-0.34998626667073579"/>
      </top>
      <bottom style="thick">
        <color theme="0" tint="-0.499984740745262"/>
      </bottom>
      <diagonal/>
    </border>
    <border>
      <left style="thin">
        <color rgb="FF000000"/>
      </left>
      <right style="thin">
        <color rgb="FF000000"/>
      </right>
      <top/>
      <bottom/>
      <diagonal/>
    </border>
    <border>
      <left style="thin">
        <color rgb="FF000000"/>
      </left>
      <right style="thin">
        <color rgb="FF000000"/>
      </right>
      <top/>
      <bottom style="thick">
        <color theme="0" tint="-0.499984740745262"/>
      </bottom>
      <diagonal/>
    </border>
    <border>
      <left style="thin">
        <color rgb="FF000000"/>
      </left>
      <right style="thin">
        <color rgb="FF000000"/>
      </right>
      <top style="thin">
        <color theme="0" tint="-0.34998626667073579"/>
      </top>
      <bottom style="thin">
        <color theme="0"/>
      </bottom>
      <diagonal/>
    </border>
    <border>
      <left style="thin">
        <color rgb="FF000000"/>
      </left>
      <right style="thin">
        <color rgb="FF000000"/>
      </right>
      <top style="thin">
        <color theme="0"/>
      </top>
      <bottom style="thin">
        <color theme="0" tint="-0.34998626667073579"/>
      </bottom>
      <diagonal/>
    </border>
  </borders>
  <cellStyleXfs count="1">
    <xf numFmtId="0" fontId="0" fillId="0" borderId="0"/>
  </cellStyleXfs>
  <cellXfs count="231">
    <xf numFmtId="0" fontId="0" fillId="0" borderId="0" xfId="0"/>
    <xf numFmtId="0" fontId="0" fillId="3" borderId="18" xfId="0" applyFill="1" applyBorder="1" applyAlignment="1">
      <alignment horizontal="center"/>
    </xf>
    <xf numFmtId="0" fontId="0" fillId="3" borderId="20" xfId="0" applyFill="1" applyBorder="1" applyAlignment="1">
      <alignment horizontal="center"/>
    </xf>
    <xf numFmtId="0" fontId="20" fillId="0" borderId="0" xfId="0" applyFont="1"/>
    <xf numFmtId="0" fontId="20" fillId="0" borderId="45" xfId="0" applyFont="1" applyBorder="1"/>
    <xf numFmtId="0" fontId="21" fillId="2" borderId="45" xfId="0" applyFont="1" applyFill="1" applyBorder="1" applyAlignment="1">
      <alignment wrapText="1" readingOrder="1"/>
    </xf>
    <xf numFmtId="8" fontId="20" fillId="0" borderId="45" xfId="0" applyNumberFormat="1" applyFont="1" applyBorder="1"/>
    <xf numFmtId="164" fontId="20" fillId="0" borderId="45" xfId="0" applyNumberFormat="1" applyFont="1" applyBorder="1"/>
    <xf numFmtId="0" fontId="20" fillId="0" borderId="0" xfId="0" applyFont="1" applyBorder="1"/>
    <xf numFmtId="8" fontId="20" fillId="0" borderId="0" xfId="0" applyNumberFormat="1" applyFont="1" applyBorder="1"/>
    <xf numFmtId="0" fontId="20" fillId="0" borderId="48" xfId="0" applyFont="1" applyBorder="1"/>
    <xf numFmtId="0" fontId="20" fillId="0" borderId="49" xfId="0" applyFont="1" applyBorder="1"/>
    <xf numFmtId="0" fontId="20" fillId="0" borderId="50" xfId="0" applyFont="1" applyBorder="1"/>
    <xf numFmtId="0" fontId="20" fillId="0" borderId="51" xfId="0" applyFont="1" applyBorder="1"/>
    <xf numFmtId="164" fontId="20" fillId="0" borderId="51" xfId="0" applyNumberFormat="1" applyFont="1" applyBorder="1"/>
    <xf numFmtId="0" fontId="20" fillId="0" borderId="52" xfId="0" applyFont="1" applyBorder="1"/>
    <xf numFmtId="0" fontId="20" fillId="0" borderId="53" xfId="0" applyFont="1" applyBorder="1"/>
    <xf numFmtId="8" fontId="20" fillId="0" borderId="54" xfId="0" applyNumberFormat="1" applyFont="1" applyBorder="1"/>
    <xf numFmtId="0" fontId="20" fillId="0" borderId="55" xfId="0" applyFont="1" applyBorder="1"/>
    <xf numFmtId="0" fontId="20" fillId="0" borderId="46" xfId="0" applyFont="1" applyBorder="1"/>
    <xf numFmtId="0" fontId="0" fillId="0" borderId="47" xfId="0" applyFont="1" applyBorder="1"/>
    <xf numFmtId="0" fontId="19" fillId="2" borderId="45" xfId="0" applyFont="1" applyFill="1" applyBorder="1" applyAlignment="1">
      <alignment wrapText="1" readingOrder="1"/>
    </xf>
    <xf numFmtId="0" fontId="0" fillId="0" borderId="0" xfId="0" applyFont="1"/>
    <xf numFmtId="0" fontId="0" fillId="0" borderId="47" xfId="0" applyFont="1" applyFill="1" applyBorder="1"/>
    <xf numFmtId="0" fontId="20" fillId="0" borderId="57" xfId="0" applyFont="1" applyBorder="1"/>
    <xf numFmtId="0" fontId="20" fillId="0" borderId="56" xfId="0" applyFont="1" applyBorder="1"/>
    <xf numFmtId="0" fontId="20" fillId="0" borderId="58" xfId="0" applyFont="1" applyBorder="1"/>
    <xf numFmtId="0" fontId="20" fillId="0" borderId="57" xfId="0" applyFont="1" applyBorder="1" applyAlignment="1">
      <alignment wrapText="1"/>
    </xf>
    <xf numFmtId="0" fontId="20" fillId="0" borderId="56" xfId="0" applyFont="1" applyBorder="1" applyAlignment="1">
      <alignment wrapText="1"/>
    </xf>
    <xf numFmtId="0" fontId="20" fillId="0" borderId="58" xfId="0" applyFont="1" applyBorder="1" applyAlignment="1">
      <alignment wrapText="1"/>
    </xf>
    <xf numFmtId="0" fontId="0" fillId="0" borderId="45" xfId="0" applyFont="1" applyBorder="1"/>
    <xf numFmtId="0" fontId="0" fillId="3" borderId="19" xfId="0" applyFill="1" applyBorder="1" applyAlignment="1">
      <alignment horizontal="right" vertical="top"/>
    </xf>
    <xf numFmtId="0" fontId="0" fillId="3" borderId="25" xfId="0" applyFill="1" applyBorder="1"/>
    <xf numFmtId="0" fontId="0" fillId="4" borderId="0" xfId="0" applyFill="1"/>
    <xf numFmtId="0" fontId="22" fillId="4" borderId="0" xfId="0" applyFont="1" applyFill="1" applyAlignment="1">
      <alignment vertical="top"/>
    </xf>
    <xf numFmtId="0" fontId="0" fillId="4" borderId="0" xfId="0" applyFill="1" applyBorder="1" applyAlignment="1">
      <alignment wrapText="1"/>
    </xf>
    <xf numFmtId="0" fontId="0" fillId="4" borderId="22" xfId="0" applyFill="1" applyBorder="1" applyAlignment="1">
      <alignment wrapText="1"/>
    </xf>
    <xf numFmtId="0" fontId="0" fillId="4" borderId="26" xfId="0" applyFill="1" applyBorder="1" applyAlignment="1">
      <alignment wrapText="1"/>
    </xf>
    <xf numFmtId="0" fontId="0" fillId="4" borderId="24" xfId="0" applyFill="1" applyBorder="1" applyAlignment="1">
      <alignment wrapText="1"/>
    </xf>
    <xf numFmtId="0" fontId="0" fillId="4" borderId="39" xfId="0" applyFill="1" applyBorder="1" applyAlignment="1">
      <alignment wrapText="1"/>
    </xf>
    <xf numFmtId="0" fontId="0" fillId="4" borderId="0" xfId="0" applyFill="1" applyAlignment="1"/>
    <xf numFmtId="0" fontId="0" fillId="3" borderId="19" xfId="0" applyFill="1" applyBorder="1" applyAlignment="1"/>
    <xf numFmtId="0" fontId="0" fillId="3" borderId="18" xfId="0" applyFill="1" applyBorder="1" applyAlignment="1"/>
    <xf numFmtId="0" fontId="0" fillId="3" borderId="20" xfId="0" applyFill="1" applyBorder="1" applyAlignment="1"/>
    <xf numFmtId="0" fontId="0" fillId="3" borderId="32" xfId="0" applyFill="1" applyBorder="1" applyAlignment="1">
      <alignment horizontal="right"/>
    </xf>
    <xf numFmtId="0" fontId="0" fillId="3" borderId="34" xfId="0" applyFill="1" applyBorder="1" applyAlignment="1">
      <alignment horizontal="right"/>
    </xf>
    <xf numFmtId="0" fontId="0" fillId="3" borderId="38" xfId="0" applyFill="1" applyBorder="1" applyAlignment="1">
      <alignment horizontal="right"/>
    </xf>
    <xf numFmtId="0" fontId="5" fillId="5" borderId="33" xfId="0" applyFont="1" applyFill="1" applyBorder="1" applyAlignment="1" applyProtection="1">
      <alignment wrapText="1"/>
      <protection locked="0"/>
    </xf>
    <xf numFmtId="0" fontId="5" fillId="5" borderId="35" xfId="0" applyFont="1" applyFill="1" applyBorder="1" applyAlignment="1" applyProtection="1">
      <alignment wrapText="1"/>
      <protection locked="0"/>
    </xf>
    <xf numFmtId="0" fontId="5" fillId="5" borderId="36" xfId="0" applyFont="1" applyFill="1" applyBorder="1" applyAlignment="1" applyProtection="1">
      <alignment wrapText="1"/>
      <protection locked="0"/>
    </xf>
    <xf numFmtId="0" fontId="5" fillId="5" borderId="37" xfId="0" applyFont="1" applyFill="1" applyBorder="1" applyAlignment="1" applyProtection="1">
      <alignment wrapText="1"/>
      <protection locked="0"/>
    </xf>
    <xf numFmtId="0" fontId="5" fillId="5" borderId="41" xfId="0" applyFont="1" applyFill="1" applyBorder="1" applyAlignment="1" applyProtection="1">
      <alignment wrapText="1"/>
      <protection locked="0"/>
    </xf>
    <xf numFmtId="0" fontId="1" fillId="5" borderId="30" xfId="0" applyFont="1" applyFill="1" applyBorder="1" applyAlignment="1" applyProtection="1">
      <alignment wrapText="1"/>
      <protection locked="0"/>
    </xf>
    <xf numFmtId="0" fontId="5" fillId="5" borderId="27" xfId="0" applyFont="1" applyFill="1" applyBorder="1" applyAlignment="1" applyProtection="1">
      <alignment wrapText="1"/>
      <protection locked="0"/>
    </xf>
    <xf numFmtId="9" fontId="5" fillId="5" borderId="27" xfId="0" applyNumberFormat="1" applyFont="1" applyFill="1" applyBorder="1" applyAlignment="1" applyProtection="1">
      <alignment horizontal="left" wrapText="1"/>
      <protection locked="0"/>
    </xf>
    <xf numFmtId="17" fontId="1" fillId="5" borderId="27" xfId="0" applyNumberFormat="1" applyFont="1" applyFill="1" applyBorder="1" applyAlignment="1" applyProtection="1">
      <alignment wrapText="1"/>
      <protection locked="0"/>
    </xf>
    <xf numFmtId="0" fontId="1" fillId="5" borderId="27" xfId="0" applyFont="1" applyFill="1" applyBorder="1" applyAlignment="1" applyProtection="1">
      <alignment wrapText="1"/>
      <protection locked="0"/>
    </xf>
    <xf numFmtId="0" fontId="0" fillId="5" borderId="87" xfId="0" applyFill="1" applyBorder="1" applyProtection="1">
      <protection locked="0"/>
    </xf>
    <xf numFmtId="0" fontId="23" fillId="4" borderId="0" xfId="0" applyFont="1" applyFill="1"/>
    <xf numFmtId="0" fontId="23" fillId="4" borderId="0" xfId="0" applyFont="1" applyFill="1" applyBorder="1"/>
    <xf numFmtId="0" fontId="32" fillId="3" borderId="87" xfId="0" applyFont="1" applyFill="1" applyBorder="1" applyAlignment="1">
      <alignment horizontal="right" vertical="center"/>
    </xf>
    <xf numFmtId="0" fontId="10" fillId="3" borderId="87" xfId="0" applyFont="1" applyFill="1" applyBorder="1" applyAlignment="1">
      <alignment horizontal="right" vertical="center" wrapText="1"/>
    </xf>
    <xf numFmtId="0" fontId="33" fillId="3" borderId="87" xfId="0" applyFont="1" applyFill="1" applyBorder="1" applyAlignment="1">
      <alignment horizontal="right" vertical="center" wrapText="1"/>
    </xf>
    <xf numFmtId="0" fontId="10" fillId="3" borderId="87" xfId="0" applyFont="1" applyFill="1" applyBorder="1" applyAlignment="1">
      <alignment horizontal="center" vertical="center" wrapText="1"/>
    </xf>
    <xf numFmtId="0" fontId="32" fillId="3" borderId="87" xfId="0" applyFont="1" applyFill="1" applyBorder="1"/>
    <xf numFmtId="0" fontId="32" fillId="3" borderId="90" xfId="0" applyFont="1" applyFill="1" applyBorder="1" applyAlignment="1">
      <alignment horizontal="right" vertical="center"/>
    </xf>
    <xf numFmtId="0" fontId="24" fillId="5" borderId="3" xfId="0" applyFont="1" applyFill="1" applyBorder="1" applyAlignment="1" applyProtection="1">
      <alignment vertical="center" wrapText="1"/>
      <protection locked="0"/>
    </xf>
    <xf numFmtId="0" fontId="24" fillId="5" borderId="92" xfId="0" applyFont="1" applyFill="1" applyBorder="1" applyAlignment="1" applyProtection="1">
      <alignment vertical="center" wrapText="1"/>
      <protection locked="0"/>
    </xf>
    <xf numFmtId="0" fontId="24" fillId="5" borderId="92" xfId="0" applyFont="1" applyFill="1" applyBorder="1" applyAlignment="1" applyProtection="1">
      <alignment vertical="top" wrapText="1"/>
      <protection locked="0"/>
    </xf>
    <xf numFmtId="0" fontId="24" fillId="5" borderId="92" xfId="0" applyFont="1" applyFill="1" applyBorder="1" applyAlignment="1" applyProtection="1">
      <alignment horizontal="center" vertical="center" wrapText="1"/>
      <protection locked="0"/>
    </xf>
    <xf numFmtId="0" fontId="25" fillId="5" borderId="15" xfId="0" applyFont="1" applyFill="1" applyBorder="1" applyAlignment="1" applyProtection="1">
      <alignment vertical="center" wrapText="1"/>
      <protection locked="0"/>
    </xf>
    <xf numFmtId="0" fontId="25" fillId="5" borderId="14" xfId="0" applyFont="1" applyFill="1" applyBorder="1" applyAlignment="1" applyProtection="1">
      <alignment vertical="center" wrapText="1"/>
      <protection locked="0"/>
    </xf>
    <xf numFmtId="0" fontId="25" fillId="5" borderId="14" xfId="0" applyFont="1" applyFill="1" applyBorder="1" applyAlignment="1" applyProtection="1">
      <alignment vertical="top" wrapText="1"/>
      <protection locked="0"/>
    </xf>
    <xf numFmtId="0" fontId="25" fillId="5" borderId="14" xfId="0" applyFont="1" applyFill="1" applyBorder="1" applyAlignment="1" applyProtection="1">
      <alignment horizontal="center" vertical="center" wrapText="1"/>
      <protection locked="0"/>
    </xf>
    <xf numFmtId="0" fontId="26" fillId="5" borderId="2" xfId="0" applyFont="1" applyFill="1" applyBorder="1" applyAlignment="1" applyProtection="1">
      <alignment vertical="center" wrapText="1"/>
      <protection locked="0"/>
    </xf>
    <xf numFmtId="0" fontId="26" fillId="5" borderId="2" xfId="0" applyFont="1" applyFill="1" applyBorder="1" applyAlignment="1" applyProtection="1">
      <alignment horizontal="center" vertical="center" wrapText="1"/>
      <protection locked="0"/>
    </xf>
    <xf numFmtId="0" fontId="26" fillId="5" borderId="3" xfId="0" applyFont="1" applyFill="1" applyBorder="1" applyAlignment="1" applyProtection="1">
      <alignment horizontal="center" vertical="center" wrapText="1"/>
      <protection locked="0"/>
    </xf>
    <xf numFmtId="0" fontId="25" fillId="5" borderId="91" xfId="0" applyFont="1" applyFill="1" applyBorder="1" applyAlignment="1" applyProtection="1">
      <alignment vertical="top" wrapText="1"/>
      <protection locked="0"/>
    </xf>
    <xf numFmtId="0" fontId="25" fillId="5" borderId="16" xfId="0" applyFont="1" applyFill="1" applyBorder="1" applyAlignment="1" applyProtection="1">
      <alignment vertical="top" wrapText="1"/>
      <protection locked="0"/>
    </xf>
    <xf numFmtId="0" fontId="25" fillId="5" borderId="17" xfId="0" applyFont="1" applyFill="1" applyBorder="1" applyAlignment="1" applyProtection="1">
      <alignment vertical="top" wrapText="1"/>
      <protection locked="0"/>
    </xf>
    <xf numFmtId="0" fontId="25" fillId="5" borderId="15" xfId="0" applyFont="1" applyFill="1" applyBorder="1" applyAlignment="1" applyProtection="1">
      <alignment vertical="top" wrapText="1"/>
      <protection locked="0"/>
    </xf>
    <xf numFmtId="0" fontId="25" fillId="5" borderId="14" xfId="0" applyFont="1" applyFill="1" applyBorder="1" applyAlignment="1" applyProtection="1">
      <alignment horizontal="center" vertical="top" wrapText="1"/>
      <protection locked="0"/>
    </xf>
    <xf numFmtId="0" fontId="26" fillId="5" borderId="15" xfId="0" applyFont="1" applyFill="1" applyBorder="1" applyAlignment="1" applyProtection="1">
      <alignment horizontal="center" vertical="center" wrapText="1"/>
      <protection locked="0"/>
    </xf>
    <xf numFmtId="0" fontId="26" fillId="5" borderId="13" xfId="0" applyFont="1" applyFill="1" applyBorder="1" applyAlignment="1" applyProtection="1">
      <alignment vertical="center" wrapText="1"/>
      <protection locked="0"/>
    </xf>
    <xf numFmtId="0" fontId="25" fillId="5" borderId="1" xfId="0" applyFont="1" applyFill="1" applyBorder="1" applyAlignment="1" applyProtection="1">
      <alignment vertical="top" wrapText="1"/>
      <protection locked="0"/>
    </xf>
    <xf numFmtId="0" fontId="25" fillId="5" borderId="1" xfId="0" applyFont="1" applyFill="1" applyBorder="1" applyAlignment="1" applyProtection="1">
      <alignment horizontal="center" vertical="top" wrapText="1"/>
      <protection locked="0"/>
    </xf>
    <xf numFmtId="0" fontId="25" fillId="5" borderId="3" xfId="0" applyFont="1" applyFill="1" applyBorder="1" applyAlignment="1" applyProtection="1">
      <alignment vertical="top" wrapText="1"/>
      <protection locked="0"/>
    </xf>
    <xf numFmtId="0" fontId="25" fillId="5" borderId="3" xfId="0" applyFont="1" applyFill="1" applyBorder="1" applyAlignment="1" applyProtection="1">
      <alignment horizontal="center" vertical="top" wrapText="1"/>
      <protection locked="0"/>
    </xf>
    <xf numFmtId="0" fontId="33" fillId="3" borderId="88" xfId="0" applyFont="1" applyFill="1" applyBorder="1" applyAlignment="1">
      <alignment horizontal="right" vertical="center" wrapText="1"/>
    </xf>
    <xf numFmtId="0" fontId="25" fillId="6" borderId="87" xfId="0" applyFont="1" applyFill="1" applyBorder="1" applyAlignment="1" applyProtection="1">
      <alignment horizontal="center" vertical="center" wrapText="1"/>
    </xf>
    <xf numFmtId="0" fontId="24" fillId="6" borderId="87" xfId="0" applyFont="1" applyFill="1" applyBorder="1" applyAlignment="1" applyProtection="1">
      <alignment horizontal="center" vertical="center" wrapText="1"/>
    </xf>
    <xf numFmtId="0" fontId="23" fillId="6" borderId="87" xfId="0" applyFont="1" applyFill="1" applyBorder="1" applyAlignment="1">
      <alignment vertical="center"/>
    </xf>
    <xf numFmtId="0" fontId="23" fillId="5" borderId="87" xfId="0" applyFont="1" applyFill="1" applyBorder="1" applyAlignment="1" applyProtection="1">
      <alignment horizontal="left" vertical="center"/>
      <protection locked="0"/>
    </xf>
    <xf numFmtId="0" fontId="7" fillId="4" borderId="0" xfId="0" applyFont="1" applyFill="1" applyBorder="1" applyAlignment="1">
      <alignment vertical="top" wrapText="1"/>
    </xf>
    <xf numFmtId="0" fontId="7" fillId="4" borderId="23" xfId="0" applyFont="1" applyFill="1" applyBorder="1" applyAlignment="1">
      <alignment vertical="top" wrapText="1"/>
    </xf>
    <xf numFmtId="0" fontId="6" fillId="4" borderId="0" xfId="0" applyFont="1" applyFill="1" applyAlignment="1">
      <alignment vertical="top"/>
    </xf>
    <xf numFmtId="0" fontId="36" fillId="3" borderId="93" xfId="0" applyFont="1" applyFill="1" applyBorder="1" applyAlignment="1">
      <alignment horizontal="left" vertical="top" wrapText="1"/>
    </xf>
    <xf numFmtId="0" fontId="36" fillId="3" borderId="93" xfId="0" applyFont="1" applyFill="1" applyBorder="1" applyAlignment="1">
      <alignment horizontal="right" vertical="top" wrapText="1"/>
    </xf>
    <xf numFmtId="0" fontId="8" fillId="5" borderId="87" xfId="0" applyFont="1" applyFill="1" applyBorder="1" applyAlignment="1" applyProtection="1">
      <alignment horizontal="left" vertical="top" wrapText="1"/>
      <protection locked="0"/>
    </xf>
    <xf numFmtId="2" fontId="8" fillId="5" borderId="87" xfId="0" applyNumberFormat="1" applyFont="1" applyFill="1" applyBorder="1" applyAlignment="1" applyProtection="1">
      <alignment horizontal="right" vertical="top" wrapText="1"/>
      <protection locked="0"/>
    </xf>
    <xf numFmtId="0" fontId="7" fillId="5" borderId="87" xfId="0" applyFont="1" applyFill="1" applyBorder="1" applyAlignment="1" applyProtection="1">
      <alignment horizontal="left" vertical="top" wrapText="1"/>
      <protection locked="0"/>
    </xf>
    <xf numFmtId="2" fontId="9" fillId="6" borderId="87" xfId="0" applyNumberFormat="1" applyFont="1" applyFill="1" applyBorder="1" applyAlignment="1" applyProtection="1">
      <alignment vertical="top" wrapText="1"/>
    </xf>
    <xf numFmtId="2" fontId="10" fillId="6" borderId="87" xfId="0" applyNumberFormat="1" applyFont="1" applyFill="1" applyBorder="1" applyAlignment="1" applyProtection="1">
      <alignment vertical="top" wrapText="1"/>
    </xf>
    <xf numFmtId="0" fontId="11" fillId="5" borderId="87" xfId="0" applyFont="1" applyFill="1" applyBorder="1" applyAlignment="1" applyProtection="1">
      <alignment horizontal="left" vertical="top" wrapText="1"/>
      <protection locked="0"/>
    </xf>
    <xf numFmtId="0" fontId="6" fillId="4" borderId="0" xfId="0" applyFont="1" applyFill="1" applyBorder="1" applyAlignment="1">
      <alignment vertical="top"/>
    </xf>
    <xf numFmtId="0" fontId="12" fillId="4" borderId="0" xfId="0" applyFont="1" applyFill="1" applyBorder="1" applyAlignment="1">
      <alignment vertical="top" wrapText="1"/>
    </xf>
    <xf numFmtId="2" fontId="13" fillId="6" borderId="87" xfId="0" applyNumberFormat="1" applyFont="1" applyFill="1" applyBorder="1" applyAlignment="1">
      <alignment vertical="top" wrapText="1"/>
    </xf>
    <xf numFmtId="0" fontId="27" fillId="4" borderId="0" xfId="0" applyFont="1" applyFill="1" applyAlignment="1">
      <alignment vertical="top"/>
    </xf>
    <xf numFmtId="0" fontId="35" fillId="3" borderId="62" xfId="0" applyFont="1" applyFill="1" applyBorder="1" applyAlignment="1">
      <alignment horizontal="center" vertical="top" wrapText="1"/>
    </xf>
    <xf numFmtId="0" fontId="35" fillId="3" borderId="70" xfId="0" applyFont="1" applyFill="1" applyBorder="1" applyAlignment="1">
      <alignment horizontal="center" vertical="top" wrapText="1"/>
    </xf>
    <xf numFmtId="0" fontId="28" fillId="3" borderId="69" xfId="0" applyFont="1" applyFill="1" applyBorder="1" applyAlignment="1">
      <alignment horizontal="center" vertical="top" wrapText="1"/>
    </xf>
    <xf numFmtId="0" fontId="28" fillId="3" borderId="71" xfId="0" applyFont="1" applyFill="1" applyBorder="1" applyAlignment="1">
      <alignment horizontal="center" vertical="top" wrapText="1"/>
    </xf>
    <xf numFmtId="0" fontId="28" fillId="3" borderId="73" xfId="0" applyFont="1" applyFill="1" applyBorder="1" applyAlignment="1">
      <alignment horizontal="center" vertical="top" wrapText="1"/>
    </xf>
    <xf numFmtId="0" fontId="28" fillId="3" borderId="65" xfId="0" applyFont="1" applyFill="1" applyBorder="1" applyAlignment="1">
      <alignment horizontal="center" vertical="top" wrapText="1"/>
    </xf>
    <xf numFmtId="0" fontId="28" fillId="3" borderId="66" xfId="0" applyFont="1" applyFill="1" applyBorder="1" applyAlignment="1">
      <alignment horizontal="center" vertical="top" wrapText="1"/>
    </xf>
    <xf numFmtId="0" fontId="28" fillId="3" borderId="74" xfId="0" applyFont="1" applyFill="1" applyBorder="1" applyAlignment="1">
      <alignment horizontal="center" vertical="top" wrapText="1"/>
    </xf>
    <xf numFmtId="0" fontId="28" fillId="3" borderId="75" xfId="0" applyFont="1" applyFill="1" applyBorder="1" applyAlignment="1">
      <alignment horizontal="center" vertical="top" wrapText="1"/>
    </xf>
    <xf numFmtId="0" fontId="28" fillId="3" borderId="64" xfId="0" applyFont="1" applyFill="1" applyBorder="1" applyAlignment="1">
      <alignment horizontal="center" vertical="top" wrapText="1"/>
    </xf>
    <xf numFmtId="0" fontId="28" fillId="3" borderId="0" xfId="0" applyFont="1" applyFill="1" applyBorder="1" applyAlignment="1">
      <alignment horizontal="center" vertical="top" wrapText="1"/>
    </xf>
    <xf numFmtId="0" fontId="28" fillId="3" borderId="67" xfId="0" applyFont="1" applyFill="1" applyBorder="1" applyAlignment="1">
      <alignment horizontal="center" vertical="top" wrapText="1"/>
    </xf>
    <xf numFmtId="0" fontId="28" fillId="3" borderId="76" xfId="0" applyFont="1" applyFill="1" applyBorder="1" applyAlignment="1">
      <alignment horizontal="center" vertical="top" wrapText="1"/>
    </xf>
    <xf numFmtId="0" fontId="28" fillId="3" borderId="44" xfId="0" applyFont="1" applyFill="1" applyBorder="1" applyAlignment="1">
      <alignment horizontal="center" vertical="top" wrapText="1"/>
    </xf>
    <xf numFmtId="0" fontId="28" fillId="3" borderId="77" xfId="0" applyFont="1" applyFill="1" applyBorder="1" applyAlignment="1">
      <alignment horizontal="center" vertical="top" wrapText="1"/>
    </xf>
    <xf numFmtId="0" fontId="28" fillId="3" borderId="78" xfId="0" applyFont="1" applyFill="1" applyBorder="1" applyAlignment="1">
      <alignment horizontal="center" vertical="top" wrapText="1"/>
    </xf>
    <xf numFmtId="0" fontId="28" fillId="3" borderId="79" xfId="0" applyFont="1" applyFill="1" applyBorder="1" applyAlignment="1">
      <alignment horizontal="center" vertical="top" wrapText="1"/>
    </xf>
    <xf numFmtId="0" fontId="28" fillId="3" borderId="80" xfId="0" applyFont="1" applyFill="1" applyBorder="1" applyAlignment="1">
      <alignment horizontal="center" vertical="top" wrapText="1"/>
    </xf>
    <xf numFmtId="0" fontId="28" fillId="3" borderId="81" xfId="0" applyFont="1" applyFill="1" applyBorder="1" applyAlignment="1">
      <alignment horizontal="center" vertical="top" wrapText="1"/>
    </xf>
    <xf numFmtId="0" fontId="27" fillId="4" borderId="0" xfId="0" applyFont="1" applyFill="1" applyAlignment="1">
      <alignment vertical="top" wrapText="1"/>
    </xf>
    <xf numFmtId="0" fontId="38" fillId="3" borderId="97" xfId="0" applyFont="1" applyFill="1" applyBorder="1" applyAlignment="1">
      <alignment vertical="top" wrapText="1"/>
    </xf>
    <xf numFmtId="0" fontId="38" fillId="3" borderId="98" xfId="0" applyFont="1" applyFill="1" applyBorder="1" applyAlignment="1">
      <alignment vertical="top" wrapText="1"/>
    </xf>
    <xf numFmtId="0" fontId="35" fillId="3" borderId="85" xfId="0" applyFont="1" applyFill="1" applyBorder="1" applyAlignment="1">
      <alignment horizontal="center" vertical="top" wrapText="1"/>
    </xf>
    <xf numFmtId="0" fontId="27" fillId="5" borderId="87" xfId="0" applyFont="1" applyFill="1" applyBorder="1" applyAlignment="1" applyProtection="1">
      <alignment horizontal="center" vertical="top"/>
      <protection locked="0"/>
    </xf>
    <xf numFmtId="0" fontId="16" fillId="4" borderId="0" xfId="0" applyFont="1" applyFill="1"/>
    <xf numFmtId="0" fontId="17" fillId="4" borderId="5" xfId="0" applyFont="1" applyFill="1" applyBorder="1" applyAlignment="1">
      <alignment wrapText="1" readingOrder="1"/>
    </xf>
    <xf numFmtId="0" fontId="18" fillId="4" borderId="11" xfId="0" applyFont="1" applyFill="1" applyBorder="1" applyAlignment="1">
      <alignment wrapText="1" readingOrder="1"/>
    </xf>
    <xf numFmtId="0" fontId="18" fillId="4" borderId="12" xfId="0" applyFont="1" applyFill="1" applyBorder="1" applyAlignment="1">
      <alignment wrapText="1" readingOrder="1"/>
    </xf>
    <xf numFmtId="0" fontId="17" fillId="4" borderId="12" xfId="0" applyFont="1" applyFill="1" applyBorder="1" applyAlignment="1">
      <alignment wrapText="1" readingOrder="1"/>
    </xf>
    <xf numFmtId="8" fontId="18" fillId="4" borderId="12" xfId="0" applyNumberFormat="1" applyFont="1" applyFill="1" applyBorder="1" applyAlignment="1">
      <alignment wrapText="1" readingOrder="1"/>
    </xf>
    <xf numFmtId="0" fontId="39" fillId="3" borderId="5" xfId="0" applyFont="1" applyFill="1" applyBorder="1" applyAlignment="1">
      <alignment wrapText="1" readingOrder="1"/>
    </xf>
    <xf numFmtId="0" fontId="39" fillId="3" borderId="6" xfId="0" applyFont="1" applyFill="1" applyBorder="1" applyAlignment="1">
      <alignment wrapText="1" readingOrder="1"/>
    </xf>
    <xf numFmtId="0" fontId="10" fillId="3" borderId="7" xfId="0" applyFont="1" applyFill="1" applyBorder="1" applyAlignment="1">
      <alignment horizontal="center" wrapText="1" readingOrder="1"/>
    </xf>
    <xf numFmtId="0" fontId="32" fillId="3" borderId="5" xfId="0" applyFont="1" applyFill="1" applyBorder="1" applyAlignment="1">
      <alignment wrapText="1" readingOrder="1"/>
    </xf>
    <xf numFmtId="0" fontId="17" fillId="4" borderId="100" xfId="0" applyFont="1" applyFill="1" applyBorder="1" applyAlignment="1">
      <alignment wrapText="1" readingOrder="1"/>
    </xf>
    <xf numFmtId="0" fontId="19" fillId="5" borderId="101" xfId="0" applyFont="1" applyFill="1" applyBorder="1" applyAlignment="1" applyProtection="1">
      <alignment wrapText="1" readingOrder="1"/>
      <protection locked="0"/>
    </xf>
    <xf numFmtId="0" fontId="17" fillId="5" borderId="101" xfId="0" applyFont="1" applyFill="1" applyBorder="1" applyAlignment="1" applyProtection="1">
      <alignment wrapText="1" readingOrder="1"/>
      <protection locked="0"/>
    </xf>
    <xf numFmtId="0" fontId="18" fillId="4" borderId="102" xfId="0" quotePrefix="1" applyFont="1" applyFill="1" applyBorder="1" applyAlignment="1">
      <alignment wrapText="1" readingOrder="1"/>
    </xf>
    <xf numFmtId="8" fontId="19" fillId="6" borderId="103" xfId="0" applyNumberFormat="1" applyFont="1" applyFill="1" applyBorder="1" applyAlignment="1">
      <alignment wrapText="1" readingOrder="1"/>
    </xf>
    <xf numFmtId="8" fontId="18" fillId="6" borderId="104" xfId="0" applyNumberFormat="1" applyFont="1" applyFill="1" applyBorder="1" applyAlignment="1">
      <alignment wrapText="1" readingOrder="1"/>
    </xf>
    <xf numFmtId="0" fontId="17" fillId="6" borderId="103" xfId="0" applyFont="1" applyFill="1" applyBorder="1" applyAlignment="1">
      <alignment wrapText="1" readingOrder="1"/>
    </xf>
    <xf numFmtId="0" fontId="18" fillId="6" borderId="104" xfId="0" quotePrefix="1" applyFont="1" applyFill="1" applyBorder="1" applyAlignment="1">
      <alignment wrapText="1" readingOrder="1"/>
    </xf>
    <xf numFmtId="0" fontId="17" fillId="6" borderId="104" xfId="0" applyFont="1" applyFill="1" applyBorder="1" applyAlignment="1">
      <alignment wrapText="1" readingOrder="1"/>
    </xf>
    <xf numFmtId="0" fontId="17" fillId="6" borderId="105" xfId="0" applyFont="1" applyFill="1" applyBorder="1" applyAlignment="1">
      <alignment wrapText="1" readingOrder="1"/>
    </xf>
    <xf numFmtId="8" fontId="18" fillId="6" borderId="106" xfId="0" applyNumberFormat="1" applyFont="1" applyFill="1" applyBorder="1" applyAlignment="1">
      <alignment wrapText="1" readingOrder="1"/>
    </xf>
    <xf numFmtId="8" fontId="39" fillId="6" borderId="8" xfId="0" applyNumberFormat="1" applyFont="1" applyFill="1" applyBorder="1" applyAlignment="1">
      <alignment wrapText="1" readingOrder="1"/>
    </xf>
    <xf numFmtId="0" fontId="14" fillId="4" borderId="0" xfId="0" applyFont="1" applyFill="1"/>
    <xf numFmtId="0" fontId="35" fillId="3" borderId="87" xfId="0" applyFont="1" applyFill="1" applyBorder="1" applyAlignment="1">
      <alignment horizontal="center" vertical="center"/>
    </xf>
    <xf numFmtId="0" fontId="42" fillId="3" borderId="87" xfId="0" applyFont="1" applyFill="1" applyBorder="1" applyAlignment="1">
      <alignment horizontal="left" vertical="center"/>
    </xf>
    <xf numFmtId="0" fontId="14" fillId="5" borderId="87" xfId="0" applyFont="1" applyFill="1" applyBorder="1" applyAlignment="1" applyProtection="1">
      <alignment horizontal="left" vertical="center"/>
      <protection locked="0"/>
    </xf>
    <xf numFmtId="0" fontId="43" fillId="3" borderId="87" xfId="0" applyFont="1" applyFill="1" applyBorder="1" applyAlignment="1">
      <alignment horizontal="center" vertical="center" wrapText="1" readingOrder="1"/>
    </xf>
    <xf numFmtId="0" fontId="43" fillId="3" borderId="87" xfId="0" applyNumberFormat="1" applyFont="1" applyFill="1" applyBorder="1" applyAlignment="1">
      <alignment horizontal="center" vertical="center" wrapText="1" readingOrder="1"/>
    </xf>
    <xf numFmtId="8" fontId="2" fillId="5" borderId="87" xfId="0" applyNumberFormat="1" applyFont="1" applyFill="1" applyBorder="1" applyAlignment="1" applyProtection="1">
      <alignment horizontal="center" vertical="center" wrapText="1" readingOrder="1"/>
      <protection locked="0"/>
    </xf>
    <xf numFmtId="0" fontId="3" fillId="5" borderId="87" xfId="0" applyFont="1" applyFill="1" applyBorder="1" applyAlignment="1" applyProtection="1">
      <alignment horizontal="center" vertical="center" wrapText="1" readingOrder="1"/>
      <protection locked="0"/>
    </xf>
    <xf numFmtId="0" fontId="44" fillId="3" borderId="87" xfId="0" applyFont="1" applyFill="1" applyBorder="1" applyAlignment="1">
      <alignment horizontal="center" vertical="center" wrapText="1" readingOrder="1"/>
    </xf>
    <xf numFmtId="0" fontId="45" fillId="3" borderId="88" xfId="0" applyFont="1" applyFill="1" applyBorder="1" applyAlignment="1">
      <alignment wrapText="1" readingOrder="1"/>
    </xf>
    <xf numFmtId="8" fontId="4" fillId="6" borderId="87" xfId="0" applyNumberFormat="1" applyFont="1" applyFill="1" applyBorder="1" applyAlignment="1">
      <alignment wrapText="1" readingOrder="1"/>
    </xf>
    <xf numFmtId="0" fontId="46" fillId="3" borderId="19" xfId="0" applyFont="1" applyFill="1" applyBorder="1" applyAlignment="1">
      <alignment horizontal="right" vertical="top"/>
    </xf>
    <xf numFmtId="0" fontId="46" fillId="5" borderId="87" xfId="0" applyFont="1" applyFill="1" applyBorder="1" applyAlignment="1" applyProtection="1">
      <alignment horizontal="left" vertical="top" wrapText="1"/>
      <protection locked="0"/>
    </xf>
    <xf numFmtId="0" fontId="46" fillId="3" borderId="18" xfId="0" applyFont="1" applyFill="1" applyBorder="1" applyAlignment="1">
      <alignment horizontal="right" vertical="top"/>
    </xf>
    <xf numFmtId="0" fontId="46" fillId="5" borderId="87" xfId="0" applyFont="1" applyFill="1" applyBorder="1" applyAlignment="1" applyProtection="1">
      <alignment vertical="top" wrapText="1"/>
      <protection locked="0"/>
    </xf>
    <xf numFmtId="0" fontId="46" fillId="3" borderId="86" xfId="0" applyFont="1" applyFill="1" applyBorder="1" applyAlignment="1">
      <alignment horizontal="right" vertical="top"/>
    </xf>
    <xf numFmtId="0" fontId="46" fillId="3" borderId="82" xfId="0" applyFont="1" applyFill="1" applyBorder="1" applyAlignment="1">
      <alignment horizontal="right" vertical="top"/>
    </xf>
    <xf numFmtId="0" fontId="32" fillId="3" borderId="107" xfId="0" applyFont="1" applyFill="1" applyBorder="1" applyAlignment="1">
      <alignment wrapText="1" readingOrder="1"/>
    </xf>
    <xf numFmtId="0" fontId="39" fillId="3" borderId="107" xfId="0" applyFont="1" applyFill="1" applyBorder="1" applyAlignment="1">
      <alignment wrapText="1" readingOrder="1"/>
    </xf>
    <xf numFmtId="0" fontId="32" fillId="5" borderId="101" xfId="0" applyFont="1" applyFill="1" applyBorder="1" applyAlignment="1" applyProtection="1">
      <alignment wrapText="1" readingOrder="1"/>
      <protection locked="0"/>
    </xf>
    <xf numFmtId="0" fontId="39" fillId="3" borderId="108" xfId="0" applyFont="1" applyFill="1" applyBorder="1" applyAlignment="1">
      <alignment wrapText="1" readingOrder="1"/>
    </xf>
    <xf numFmtId="0" fontId="18" fillId="3" borderId="99" xfId="0" applyFont="1" applyFill="1" applyBorder="1" applyAlignment="1" applyProtection="1">
      <alignment wrapText="1" readingOrder="1"/>
    </xf>
    <xf numFmtId="0" fontId="18" fillId="3" borderId="109" xfId="0" applyFont="1" applyFill="1" applyBorder="1" applyAlignment="1" applyProtection="1">
      <alignment wrapText="1" readingOrder="1"/>
    </xf>
    <xf numFmtId="0" fontId="15" fillId="3" borderId="110" xfId="0" applyFont="1" applyFill="1" applyBorder="1" applyAlignment="1" applyProtection="1">
      <alignment wrapText="1" readingOrder="1"/>
    </xf>
    <xf numFmtId="0" fontId="46" fillId="5" borderId="88" xfId="0" applyFont="1" applyFill="1" applyBorder="1" applyAlignment="1" applyProtection="1">
      <alignment horizontal="left" vertical="top" wrapText="1" shrinkToFit="1"/>
      <protection locked="0"/>
    </xf>
    <xf numFmtId="0" fontId="46" fillId="5" borderId="89" xfId="0" applyFont="1" applyFill="1" applyBorder="1" applyAlignment="1" applyProtection="1">
      <alignment horizontal="left" vertical="top" wrapText="1" shrinkToFit="1"/>
      <protection locked="0"/>
    </xf>
    <xf numFmtId="0" fontId="46" fillId="5" borderId="90" xfId="0" applyFont="1" applyFill="1" applyBorder="1" applyAlignment="1" applyProtection="1">
      <alignment horizontal="left" vertical="top" wrapText="1" shrinkToFit="1"/>
      <protection locked="0"/>
    </xf>
    <xf numFmtId="0" fontId="46" fillId="3" borderId="86" xfId="0" applyFont="1" applyFill="1" applyBorder="1" applyAlignment="1">
      <alignment horizontal="center" vertical="top"/>
    </xf>
    <xf numFmtId="0" fontId="46" fillId="3" borderId="22" xfId="0" applyFont="1" applyFill="1" applyBorder="1" applyAlignment="1">
      <alignment horizontal="center" vertical="top"/>
    </xf>
    <xf numFmtId="0" fontId="46" fillId="3" borderId="24" xfId="0" applyFont="1" applyFill="1" applyBorder="1" applyAlignment="1">
      <alignment horizontal="center" vertical="top"/>
    </xf>
    <xf numFmtId="0" fontId="31" fillId="3" borderId="19" xfId="0" applyFont="1" applyFill="1" applyBorder="1" applyAlignment="1">
      <alignment horizontal="center" vertical="top"/>
    </xf>
    <xf numFmtId="0" fontId="31" fillId="3" borderId="82" xfId="0" applyFont="1" applyFill="1" applyBorder="1" applyAlignment="1">
      <alignment horizontal="center" vertical="top"/>
    </xf>
    <xf numFmtId="0" fontId="31" fillId="3" borderId="18" xfId="0" applyFont="1" applyFill="1" applyBorder="1" applyAlignment="1">
      <alignment horizontal="center" vertical="top"/>
    </xf>
    <xf numFmtId="0" fontId="31" fillId="3" borderId="21" xfId="0" applyFont="1" applyFill="1" applyBorder="1" applyAlignment="1">
      <alignment horizontal="center" vertical="top"/>
    </xf>
    <xf numFmtId="0" fontId="0" fillId="5" borderId="87" xfId="0" applyFill="1" applyBorder="1" applyAlignment="1" applyProtection="1">
      <alignment horizontal="left" vertical="top"/>
      <protection locked="0"/>
    </xf>
    <xf numFmtId="0" fontId="0" fillId="5" borderId="87" xfId="0" applyFill="1" applyBorder="1" applyAlignment="1" applyProtection="1">
      <alignment horizontal="left" vertical="top" wrapText="1"/>
      <protection locked="0"/>
    </xf>
    <xf numFmtId="0" fontId="0" fillId="3" borderId="19" xfId="0" applyFill="1" applyBorder="1" applyAlignment="1">
      <alignment horizontal="center"/>
    </xf>
    <xf numFmtId="0" fontId="0" fillId="3" borderId="31" xfId="0" applyFill="1" applyBorder="1" applyAlignment="1">
      <alignment horizontal="center"/>
    </xf>
    <xf numFmtId="0" fontId="5" fillId="5" borderId="42" xfId="0" applyFont="1" applyFill="1" applyBorder="1" applyAlignment="1" applyProtection="1">
      <alignment horizontal="left" vertical="top" wrapText="1"/>
      <protection locked="0"/>
    </xf>
    <xf numFmtId="0" fontId="5" fillId="5" borderId="28" xfId="0" applyFont="1" applyFill="1" applyBorder="1" applyAlignment="1" applyProtection="1">
      <alignment horizontal="left" vertical="top" wrapText="1"/>
      <protection locked="0"/>
    </xf>
    <xf numFmtId="0" fontId="5" fillId="5" borderId="40" xfId="0" applyFont="1" applyFill="1" applyBorder="1" applyAlignment="1" applyProtection="1">
      <alignment horizontal="left" vertical="top" wrapText="1"/>
      <protection locked="0"/>
    </xf>
    <xf numFmtId="0" fontId="5" fillId="5" borderId="29" xfId="0" applyFont="1" applyFill="1" applyBorder="1" applyAlignment="1" applyProtection="1">
      <alignment horizontal="left" vertical="top" wrapText="1"/>
      <protection locked="0"/>
    </xf>
    <xf numFmtId="0" fontId="23" fillId="6" borderId="88" xfId="0" applyFont="1" applyFill="1" applyBorder="1" applyAlignment="1">
      <alignment horizontal="left" vertical="center"/>
    </xf>
    <xf numFmtId="0" fontId="23" fillId="6" borderId="90" xfId="0" applyFont="1" applyFill="1" applyBorder="1" applyAlignment="1">
      <alignment horizontal="left" vertical="center"/>
    </xf>
    <xf numFmtId="0" fontId="37" fillId="3" borderId="87" xfId="0" applyFont="1" applyFill="1" applyBorder="1" applyAlignment="1">
      <alignment horizontal="center" vertical="top" wrapText="1"/>
    </xf>
    <xf numFmtId="0" fontId="11" fillId="3" borderId="87" xfId="0" applyFont="1" applyFill="1" applyBorder="1" applyAlignment="1">
      <alignment horizontal="left" vertical="top" wrapText="1"/>
    </xf>
    <xf numFmtId="0" fontId="10" fillId="3" borderId="87" xfId="0" applyFont="1" applyFill="1" applyBorder="1" applyAlignment="1">
      <alignment vertical="top" wrapText="1"/>
    </xf>
    <xf numFmtId="0" fontId="10" fillId="3" borderId="94" xfId="0" applyFont="1" applyFill="1" applyBorder="1" applyAlignment="1">
      <alignment vertical="top" wrapText="1"/>
    </xf>
    <xf numFmtId="0" fontId="34" fillId="3" borderId="87" xfId="0" applyFont="1" applyFill="1" applyBorder="1" applyAlignment="1">
      <alignment horizontal="center" vertical="top"/>
    </xf>
    <xf numFmtId="0" fontId="10" fillId="3" borderId="96" xfId="0" applyFont="1" applyFill="1" applyBorder="1" applyAlignment="1">
      <alignment vertical="top" wrapText="1"/>
    </xf>
    <xf numFmtId="0" fontId="10" fillId="3" borderId="90" xfId="0" applyFont="1" applyFill="1" applyBorder="1" applyAlignment="1">
      <alignment vertical="top" wrapText="1"/>
    </xf>
    <xf numFmtId="0" fontId="35" fillId="3" borderId="87" xfId="0" applyFont="1" applyFill="1" applyBorder="1" applyAlignment="1">
      <alignment horizontal="center" vertical="top" wrapText="1"/>
    </xf>
    <xf numFmtId="0" fontId="10" fillId="3" borderId="95" xfId="0" applyFont="1" applyFill="1" applyBorder="1" applyAlignment="1">
      <alignment vertical="top" wrapText="1"/>
    </xf>
    <xf numFmtId="0" fontId="28" fillId="3" borderId="69" xfId="0" applyFont="1" applyFill="1" applyBorder="1" applyAlignment="1">
      <alignment horizontal="center" vertical="top" wrapText="1"/>
    </xf>
    <xf numFmtId="0" fontId="28" fillId="3" borderId="71" xfId="0" applyFont="1" applyFill="1" applyBorder="1" applyAlignment="1">
      <alignment horizontal="center" vertical="top" wrapText="1"/>
    </xf>
    <xf numFmtId="0" fontId="28" fillId="3" borderId="70" xfId="0" applyFont="1" applyFill="1" applyBorder="1" applyAlignment="1">
      <alignment horizontal="center" vertical="top" wrapText="1"/>
    </xf>
    <xf numFmtId="0" fontId="28" fillId="3" borderId="59" xfId="0" applyFont="1" applyFill="1" applyBorder="1" applyAlignment="1">
      <alignment horizontal="center" vertical="top" wrapText="1"/>
    </xf>
    <xf numFmtId="0" fontId="28" fillId="3" borderId="63" xfId="0" applyFont="1" applyFill="1" applyBorder="1" applyAlignment="1">
      <alignment horizontal="center" vertical="top" wrapText="1"/>
    </xf>
    <xf numFmtId="0" fontId="28" fillId="3" borderId="60" xfId="0" applyFont="1" applyFill="1" applyBorder="1" applyAlignment="1">
      <alignment horizontal="center" vertical="top" wrapText="1"/>
    </xf>
    <xf numFmtId="0" fontId="28" fillId="3" borderId="61" xfId="0" applyFont="1" applyFill="1" applyBorder="1" applyAlignment="1">
      <alignment horizontal="center" vertical="top" wrapText="1"/>
    </xf>
    <xf numFmtId="0" fontId="28" fillId="3" borderId="62" xfId="0" applyFont="1" applyFill="1" applyBorder="1" applyAlignment="1">
      <alignment horizontal="center" vertical="top" wrapText="1"/>
    </xf>
    <xf numFmtId="0" fontId="34" fillId="3" borderId="83" xfId="0" applyFont="1" applyFill="1" applyBorder="1" applyAlignment="1">
      <alignment horizontal="center" vertical="top"/>
    </xf>
    <xf numFmtId="0" fontId="34" fillId="3" borderId="68" xfId="0" applyFont="1" applyFill="1" applyBorder="1" applyAlignment="1">
      <alignment horizontal="center" vertical="top"/>
    </xf>
    <xf numFmtId="0" fontId="34" fillId="3" borderId="84" xfId="0" applyFont="1" applyFill="1" applyBorder="1" applyAlignment="1">
      <alignment horizontal="center" vertical="top"/>
    </xf>
    <xf numFmtId="0" fontId="30" fillId="6" borderId="4" xfId="0" applyFont="1" applyFill="1" applyBorder="1" applyAlignment="1">
      <alignment horizontal="left" vertical="top" wrapText="1"/>
    </xf>
    <xf numFmtId="0" fontId="29" fillId="6" borderId="4" xfId="0" applyFont="1" applyFill="1" applyBorder="1" applyAlignment="1">
      <alignment horizontal="center" vertical="top"/>
    </xf>
    <xf numFmtId="0" fontId="40" fillId="3" borderId="4" xfId="0" applyFont="1" applyFill="1" applyBorder="1" applyAlignment="1">
      <alignment horizontal="center" vertical="top"/>
    </xf>
    <xf numFmtId="0" fontId="41" fillId="3" borderId="4" xfId="0" applyFont="1" applyFill="1" applyBorder="1" applyAlignment="1">
      <alignment horizontal="center" vertical="top"/>
    </xf>
    <xf numFmtId="0" fontId="28" fillId="3" borderId="72" xfId="0" applyFont="1" applyFill="1" applyBorder="1" applyAlignment="1">
      <alignment horizontal="center" vertical="top" wrapText="1"/>
    </xf>
    <xf numFmtId="0" fontId="35" fillId="3" borderId="74" xfId="0" applyFont="1" applyFill="1" applyBorder="1" applyAlignment="1">
      <alignment horizontal="center" vertical="top" wrapText="1"/>
    </xf>
    <xf numFmtId="0" fontId="35" fillId="3" borderId="75" xfId="0" applyFont="1" applyFill="1" applyBorder="1" applyAlignment="1">
      <alignment horizontal="center" vertical="top" wrapText="1"/>
    </xf>
    <xf numFmtId="0" fontId="35" fillId="3" borderId="67" xfId="0" applyFont="1" applyFill="1" applyBorder="1" applyAlignment="1">
      <alignment horizontal="center" vertical="top" wrapText="1"/>
    </xf>
    <xf numFmtId="0" fontId="39" fillId="3" borderId="10" xfId="0" applyFont="1" applyFill="1" applyBorder="1" applyAlignment="1">
      <alignment wrapText="1" readingOrder="1"/>
    </xf>
    <xf numFmtId="0" fontId="39" fillId="3" borderId="43" xfId="0" applyFont="1" applyFill="1" applyBorder="1" applyAlignment="1">
      <alignment wrapText="1" readingOrder="1"/>
    </xf>
    <xf numFmtId="0" fontId="39" fillId="3" borderId="9" xfId="0" applyFont="1" applyFill="1" applyBorder="1" applyAlignment="1">
      <alignment wrapText="1" readingOrder="1"/>
    </xf>
    <xf numFmtId="0" fontId="35" fillId="3" borderId="87" xfId="0" applyFont="1" applyFill="1" applyBorder="1" applyAlignment="1">
      <alignment horizontal="center" vertical="center"/>
    </xf>
    <xf numFmtId="0" fontId="39" fillId="3" borderId="8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DE8EF"/>
      <color rgb="FF44546A"/>
      <color rgb="FF2C7B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First Run (Development and Delivery)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 Loss Estimate'!$B$2</c:f>
              <c:strCache>
                <c:ptCount val="1"/>
                <c:pt idx="0">
                  <c:v>Unit Cost (expense)</c:v>
                </c:pt>
              </c:strCache>
            </c:strRef>
          </c:tx>
          <c:spPr>
            <a:solidFill>
              <a:schemeClr val="accent1"/>
            </a:solidFill>
            <a:ln>
              <a:noFill/>
            </a:ln>
            <a:effectLst/>
          </c:spPr>
          <c:invertIfNegative val="0"/>
          <c:cat>
            <c:strRef>
              <c:f>'Profit Loss Estimate'!$A$3:$A$6</c:f>
              <c:strCache>
                <c:ptCount val="4"/>
                <c:pt idx="0">
                  <c:v>Full Unit</c:v>
                </c:pt>
                <c:pt idx="1">
                  <c:v>Micro Course 1</c:v>
                </c:pt>
                <c:pt idx="2">
                  <c:v>Micro Course 2</c:v>
                </c:pt>
                <c:pt idx="3">
                  <c:v>Micro Course 3</c:v>
                </c:pt>
              </c:strCache>
            </c:strRef>
          </c:cat>
          <c:val>
            <c:numRef>
              <c:f>'Profit Loss Estimate'!$B$3:$B$6</c:f>
              <c:numCache>
                <c:formatCode>"$"#,##0.00_);[Red]\("$"#,##0.00\)</c:formatCode>
                <c:ptCount val="4"/>
                <c:pt idx="0">
                  <c:v>4814.55</c:v>
                </c:pt>
                <c:pt idx="1">
                  <c:v>3849.35</c:v>
                </c:pt>
                <c:pt idx="2">
                  <c:v>482.6</c:v>
                </c:pt>
                <c:pt idx="3">
                  <c:v>0</c:v>
                </c:pt>
              </c:numCache>
            </c:numRef>
          </c:val>
          <c:extLst>
            <c:ext xmlns:c16="http://schemas.microsoft.com/office/drawing/2014/chart" uri="{C3380CC4-5D6E-409C-BE32-E72D297353CC}">
              <c16:uniqueId val="{00000000-19B2-408B-B517-3D1B73C5B830}"/>
            </c:ext>
          </c:extLst>
        </c:ser>
        <c:ser>
          <c:idx val="1"/>
          <c:order val="1"/>
          <c:tx>
            <c:strRef>
              <c:f>'Profit Loss Estimate'!$C$2</c:f>
              <c:strCache>
                <c:ptCount val="1"/>
                <c:pt idx="0">
                  <c:v>Unit Fees (income)</c:v>
                </c:pt>
              </c:strCache>
            </c:strRef>
          </c:tx>
          <c:spPr>
            <a:solidFill>
              <a:schemeClr val="accent2"/>
            </a:solidFill>
            <a:ln>
              <a:noFill/>
            </a:ln>
            <a:effectLst/>
          </c:spPr>
          <c:invertIfNegative val="0"/>
          <c:cat>
            <c:strRef>
              <c:f>'Profit Loss Estimate'!$A$3:$A$6</c:f>
              <c:strCache>
                <c:ptCount val="4"/>
                <c:pt idx="0">
                  <c:v>Full Unit</c:v>
                </c:pt>
                <c:pt idx="1">
                  <c:v>Micro Course 1</c:v>
                </c:pt>
                <c:pt idx="2">
                  <c:v>Micro Course 2</c:v>
                </c:pt>
                <c:pt idx="3">
                  <c:v>Micro Course 3</c:v>
                </c:pt>
              </c:strCache>
            </c:strRef>
          </c:cat>
          <c:val>
            <c:numRef>
              <c:f>'Profit Loss Estimate'!$C$3:$C$6</c:f>
              <c:numCache>
                <c:formatCode>"$"#,##0.00_);[Red]\("$"#,##0.00\)</c:formatCode>
                <c:ptCount val="4"/>
                <c:pt idx="0">
                  <c:v>3960</c:v>
                </c:pt>
                <c:pt idx="1">
                  <c:v>660</c:v>
                </c:pt>
                <c:pt idx="2">
                  <c:v>660</c:v>
                </c:pt>
                <c:pt idx="3">
                  <c:v>660</c:v>
                </c:pt>
              </c:numCache>
            </c:numRef>
          </c:val>
          <c:extLst>
            <c:ext xmlns:c16="http://schemas.microsoft.com/office/drawing/2014/chart" uri="{C3380CC4-5D6E-409C-BE32-E72D297353CC}">
              <c16:uniqueId val="{00000001-19B2-408B-B517-3D1B73C5B830}"/>
            </c:ext>
          </c:extLst>
        </c:ser>
        <c:dLbls>
          <c:showLegendKey val="0"/>
          <c:showVal val="0"/>
          <c:showCatName val="0"/>
          <c:showSerName val="0"/>
          <c:showPercent val="0"/>
          <c:showBubbleSize val="0"/>
        </c:dLbls>
        <c:gapWidth val="219"/>
        <c:overlap val="-27"/>
        <c:axId val="363316984"/>
        <c:axId val="363317312"/>
      </c:barChart>
      <c:catAx>
        <c:axId val="363316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17312"/>
        <c:crosses val="autoZero"/>
        <c:auto val="1"/>
        <c:lblAlgn val="ctr"/>
        <c:lblOffset val="100"/>
        <c:noMultiLvlLbl val="0"/>
      </c:catAx>
      <c:valAx>
        <c:axId val="3633173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16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Second Run (Delivery only)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 Loss Estimate'!$B$23</c:f>
              <c:strCache>
                <c:ptCount val="1"/>
                <c:pt idx="0">
                  <c:v>Unit Cost (expense)</c:v>
                </c:pt>
              </c:strCache>
            </c:strRef>
          </c:tx>
          <c:spPr>
            <a:solidFill>
              <a:schemeClr val="accent1"/>
            </a:solidFill>
            <a:ln>
              <a:noFill/>
            </a:ln>
            <a:effectLst/>
          </c:spPr>
          <c:invertIfNegative val="0"/>
          <c:cat>
            <c:strRef>
              <c:f>'Profit Loss Estimate'!$A$24:$A$27</c:f>
              <c:strCache>
                <c:ptCount val="4"/>
                <c:pt idx="0">
                  <c:v>Full Unit</c:v>
                </c:pt>
                <c:pt idx="1">
                  <c:v>Micro Course 1</c:v>
                </c:pt>
                <c:pt idx="2">
                  <c:v>Micro Course 2</c:v>
                </c:pt>
                <c:pt idx="3">
                  <c:v>Micro Course 3</c:v>
                </c:pt>
              </c:strCache>
            </c:strRef>
          </c:cat>
          <c:val>
            <c:numRef>
              <c:f>'Profit Loss Estimate'!$B$24:$B$27</c:f>
              <c:numCache>
                <c:formatCode>"$"#,##0.00_);[Red]\("$"#,##0.00\)</c:formatCode>
                <c:ptCount val="4"/>
                <c:pt idx="0">
                  <c:v>809.8</c:v>
                </c:pt>
                <c:pt idx="1">
                  <c:v>690.6</c:v>
                </c:pt>
                <c:pt idx="2">
                  <c:v>59.6</c:v>
                </c:pt>
                <c:pt idx="3">
                  <c:v>0</c:v>
                </c:pt>
              </c:numCache>
            </c:numRef>
          </c:val>
          <c:extLst>
            <c:ext xmlns:c16="http://schemas.microsoft.com/office/drawing/2014/chart" uri="{C3380CC4-5D6E-409C-BE32-E72D297353CC}">
              <c16:uniqueId val="{00000000-8879-40A3-A155-36FF5910E156}"/>
            </c:ext>
          </c:extLst>
        </c:ser>
        <c:ser>
          <c:idx val="1"/>
          <c:order val="1"/>
          <c:tx>
            <c:strRef>
              <c:f>'Profit Loss Estimate'!$C$23</c:f>
              <c:strCache>
                <c:ptCount val="1"/>
                <c:pt idx="0">
                  <c:v>Unit Fees (income)</c:v>
                </c:pt>
              </c:strCache>
            </c:strRef>
          </c:tx>
          <c:spPr>
            <a:solidFill>
              <a:schemeClr val="accent2"/>
            </a:solidFill>
            <a:ln>
              <a:noFill/>
            </a:ln>
            <a:effectLst/>
          </c:spPr>
          <c:invertIfNegative val="0"/>
          <c:cat>
            <c:strRef>
              <c:f>'Profit Loss Estimate'!$A$24:$A$27</c:f>
              <c:strCache>
                <c:ptCount val="4"/>
                <c:pt idx="0">
                  <c:v>Full Unit</c:v>
                </c:pt>
                <c:pt idx="1">
                  <c:v>Micro Course 1</c:v>
                </c:pt>
                <c:pt idx="2">
                  <c:v>Micro Course 2</c:v>
                </c:pt>
                <c:pt idx="3">
                  <c:v>Micro Course 3</c:v>
                </c:pt>
              </c:strCache>
            </c:strRef>
          </c:cat>
          <c:val>
            <c:numRef>
              <c:f>'Profit Loss Estimate'!$C$24:$C$27</c:f>
              <c:numCache>
                <c:formatCode>"$"#,##0.00_);[Red]\("$"#,##0.00\)</c:formatCode>
                <c:ptCount val="4"/>
                <c:pt idx="0">
                  <c:v>3960</c:v>
                </c:pt>
                <c:pt idx="1">
                  <c:v>660</c:v>
                </c:pt>
                <c:pt idx="2">
                  <c:v>660</c:v>
                </c:pt>
                <c:pt idx="3">
                  <c:v>660</c:v>
                </c:pt>
              </c:numCache>
            </c:numRef>
          </c:val>
          <c:extLst>
            <c:ext xmlns:c16="http://schemas.microsoft.com/office/drawing/2014/chart" uri="{C3380CC4-5D6E-409C-BE32-E72D297353CC}">
              <c16:uniqueId val="{00000001-8879-40A3-A155-36FF5910E156}"/>
            </c:ext>
          </c:extLst>
        </c:ser>
        <c:dLbls>
          <c:showLegendKey val="0"/>
          <c:showVal val="0"/>
          <c:showCatName val="0"/>
          <c:showSerName val="0"/>
          <c:showPercent val="0"/>
          <c:showBubbleSize val="0"/>
        </c:dLbls>
        <c:gapWidth val="219"/>
        <c:overlap val="-27"/>
        <c:axId val="363316984"/>
        <c:axId val="363317312"/>
      </c:barChart>
      <c:catAx>
        <c:axId val="363316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17312"/>
        <c:crosses val="autoZero"/>
        <c:auto val="1"/>
        <c:lblAlgn val="ctr"/>
        <c:lblOffset val="100"/>
        <c:noMultiLvlLbl val="0"/>
      </c:catAx>
      <c:valAx>
        <c:axId val="3633173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316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123264</xdr:colOff>
      <xdr:row>4</xdr:row>
      <xdr:rowOff>95248</xdr:rowOff>
    </xdr:from>
    <xdr:to>
      <xdr:col>4</xdr:col>
      <xdr:colOff>1252817</xdr:colOff>
      <xdr:row>4</xdr:row>
      <xdr:rowOff>1447799</xdr:rowOff>
    </xdr:to>
    <xdr:sp macro="" textlink="" fLocksText="0">
      <xdr:nvSpPr>
        <xdr:cNvPr id="1079" name="AT 01">
          <a:extLst>
            <a:ext uri="{FF2B5EF4-FFF2-40B4-BE49-F238E27FC236}">
              <a16:creationId xmlns:a16="http://schemas.microsoft.com/office/drawing/2014/main" id="{B4499CC2-4B3A-4B59-9489-22DD0EA70A5F}"/>
            </a:ext>
          </a:extLst>
        </xdr:cNvPr>
        <xdr:cNvSpPr txBox="1">
          <a:spLocks noChangeArrowheads="1"/>
        </xdr:cNvSpPr>
      </xdr:nvSpPr>
      <xdr:spPr bwMode="auto">
        <a:xfrm>
          <a:off x="6633882" y="1899395"/>
          <a:ext cx="1129553" cy="1352551"/>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US" b="0" i="0" u="none" strike="noStrike" baseline="0">
              <a:latin typeface="Calibri"/>
            </a:rPr>
            <a:t>Assessment Task 1 SA#1: Discussion Board Participation and Peer Reviews
Writing posts in online discussion boards; peer feedback
0.2</a:t>
          </a:r>
        </a:p>
      </xdr:txBody>
    </xdr:sp>
    <xdr:clientData fLocksWithSheet="0"/>
  </xdr:twoCellAnchor>
  <xdr:twoCellAnchor>
    <xdr:from>
      <xdr:col>8</xdr:col>
      <xdr:colOff>76200</xdr:colOff>
      <xdr:row>4</xdr:row>
      <xdr:rowOff>104775</xdr:rowOff>
    </xdr:from>
    <xdr:to>
      <xdr:col>8</xdr:col>
      <xdr:colOff>1251450</xdr:colOff>
      <xdr:row>4</xdr:row>
      <xdr:rowOff>1184775</xdr:rowOff>
    </xdr:to>
    <xdr:sp macro="" textlink="look_up_data!A7" fLocksText="0">
      <xdr:nvSpPr>
        <xdr:cNvPr id="1078" name="AT 02">
          <a:extLst>
            <a:ext uri="{FF2B5EF4-FFF2-40B4-BE49-F238E27FC236}">
              <a16:creationId xmlns:a16="http://schemas.microsoft.com/office/drawing/2014/main" id="{CC1CCBA4-662B-40E9-BCD6-CF0CF8334120}"/>
            </a:ext>
          </a:extLst>
        </xdr:cNvPr>
        <xdr:cNvSpPr txBox="1">
          <a:spLocks noChangeArrowheads="1"/>
        </xdr:cNvSpPr>
      </xdr:nvSpPr>
      <xdr:spPr bwMode="auto">
        <a:xfrm>
          <a:off x="10744200" y="1847850"/>
          <a:ext cx="117525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fld id="{DC840EBB-D9C3-46E9-9990-60FD211ED8B5}" type="TxLink">
            <a:rPr lang="en-US" sz="900" b="0" i="0" u="none" strike="noStrike" baseline="0">
              <a:solidFill>
                <a:srgbClr val="000000"/>
              </a:solidFill>
              <a:latin typeface="Calibri"/>
            </a:rPr>
            <a:pPr algn="l" rtl="0">
              <a:defRPr sz="1000"/>
            </a:pPr>
            <a:t>Assessment Task 2. Task Title
Method
Weight</a:t>
          </a:fld>
          <a:endParaRPr lang="en-AU" sz="600" b="1" i="0" u="none" strike="noStrike" baseline="0">
            <a:solidFill>
              <a:srgbClr val="000000"/>
            </a:solidFill>
            <a:latin typeface="Calibri"/>
          </a:endParaRPr>
        </a:p>
      </xdr:txBody>
    </xdr:sp>
    <xdr:clientData fLocksWithSheet="0"/>
  </xdr:twoCellAnchor>
  <xdr:twoCellAnchor>
    <xdr:from>
      <xdr:col>1</xdr:col>
      <xdr:colOff>219075</xdr:colOff>
      <xdr:row>3</xdr:row>
      <xdr:rowOff>85725</xdr:rowOff>
    </xdr:from>
    <xdr:to>
      <xdr:col>6</xdr:col>
      <xdr:colOff>1323975</xdr:colOff>
      <xdr:row>3</xdr:row>
      <xdr:rowOff>523875</xdr:rowOff>
    </xdr:to>
    <xdr:sp macro="" textlink="'Unit Course Relationship'!B4:B6" fLocksText="0">
      <xdr:nvSpPr>
        <xdr:cNvPr id="1082" name="ILO 01">
          <a:extLst>
            <a:ext uri="{FF2B5EF4-FFF2-40B4-BE49-F238E27FC236}">
              <a16:creationId xmlns:a16="http://schemas.microsoft.com/office/drawing/2014/main" id="{B9F97522-D25B-4EEF-A810-868A97B71320}"/>
            </a:ext>
          </a:extLst>
        </xdr:cNvPr>
        <xdr:cNvSpPr txBox="1">
          <a:spLocks noChangeArrowheads="1"/>
        </xdr:cNvSpPr>
      </xdr:nvSpPr>
      <xdr:spPr bwMode="auto">
        <a:xfrm>
          <a:off x="2590800" y="866775"/>
          <a:ext cx="8010525" cy="438150"/>
        </a:xfrm>
        <a:prstGeom prst="rect">
          <a:avLst/>
        </a:prstGeom>
        <a:solidFill>
          <a:srgbClr val="FFFFFF">
            <a:alpha val="74901"/>
          </a:srgbClr>
        </a:solidFill>
        <a:ln w="25400">
          <a:solidFill>
            <a:srgbClr val="FF6400"/>
          </a:solidFill>
          <a:miter lim="800000"/>
          <a:headEnd/>
          <a:tailEnd/>
        </a:ln>
      </xdr:spPr>
      <xdr:txBody>
        <a:bodyPr vertOverflow="clip" wrap="square" lIns="36000" tIns="36000" rIns="36000" bIns="36000" anchor="t" upright="1"/>
        <a:lstStyle/>
        <a:p>
          <a:pPr algn="l" rtl="0">
            <a:defRPr sz="1000"/>
          </a:pPr>
          <a:fld id="{3D909F7F-D15E-4F9A-BD21-92C4A4F037E6}" type="TxLink">
            <a:rPr lang="en-US" sz="1100" b="0" i="0" u="none" strike="noStrike" baseline="0">
              <a:solidFill>
                <a:srgbClr val="000000"/>
              </a:solidFill>
              <a:latin typeface="Calibri"/>
            </a:rPr>
            <a:pPr algn="l" rtl="0">
              <a:defRPr sz="1000"/>
            </a:pPr>
            <a:t>ILO 1. Examine social entrepreneurship, social enterprise and social innovation as distinct theoretical concepts and useful mechanisms for creating social impact within regional, national and global economies and communities. </a:t>
          </a:fld>
          <a:endParaRPr lang="en-AU" sz="800" b="1" i="0" u="none" strike="noStrike" baseline="0">
            <a:solidFill>
              <a:srgbClr val="7F7F7F"/>
            </a:solidFill>
            <a:latin typeface="Calibri"/>
          </a:endParaRPr>
        </a:p>
      </xdr:txBody>
    </xdr:sp>
    <xdr:clientData fLocksWithSheet="0"/>
  </xdr:twoCellAnchor>
  <xdr:twoCellAnchor>
    <xdr:from>
      <xdr:col>8</xdr:col>
      <xdr:colOff>76200</xdr:colOff>
      <xdr:row>3</xdr:row>
      <xdr:rowOff>28575</xdr:rowOff>
    </xdr:from>
    <xdr:to>
      <xdr:col>13</xdr:col>
      <xdr:colOff>1085850</xdr:colOff>
      <xdr:row>3</xdr:row>
      <xdr:rowOff>276225</xdr:rowOff>
    </xdr:to>
    <xdr:sp macro="" textlink="'Unit Course Relationship'!B10:B12" fLocksText="0">
      <xdr:nvSpPr>
        <xdr:cNvPr id="1080" name="ILO 03">
          <a:extLst>
            <a:ext uri="{FF2B5EF4-FFF2-40B4-BE49-F238E27FC236}">
              <a16:creationId xmlns:a16="http://schemas.microsoft.com/office/drawing/2014/main" id="{4D869845-2246-497E-A303-CD1F643BD425}"/>
            </a:ext>
          </a:extLst>
        </xdr:cNvPr>
        <xdr:cNvSpPr txBox="1">
          <a:spLocks noChangeArrowheads="1"/>
        </xdr:cNvSpPr>
      </xdr:nvSpPr>
      <xdr:spPr bwMode="auto">
        <a:xfrm>
          <a:off x="10668000" y="361950"/>
          <a:ext cx="6667500" cy="247650"/>
        </a:xfrm>
        <a:prstGeom prst="rect">
          <a:avLst/>
        </a:prstGeom>
        <a:solidFill>
          <a:srgbClr val="FFFFFF">
            <a:alpha val="74901"/>
          </a:srgbClr>
        </a:solidFill>
        <a:ln w="25400">
          <a:solidFill>
            <a:srgbClr val="FF6400"/>
          </a:solidFill>
          <a:miter lim="800000"/>
          <a:headEnd/>
          <a:tailEnd/>
        </a:ln>
      </xdr:spPr>
      <xdr:txBody>
        <a:bodyPr vertOverflow="clip" wrap="square" lIns="36000" tIns="36000" rIns="36000" bIns="36000" anchor="t" upright="1"/>
        <a:lstStyle/>
        <a:p>
          <a:pPr algn="l" rtl="0">
            <a:defRPr sz="1000"/>
          </a:pPr>
          <a:fld id="{5A6557E3-4D31-4DC7-AADF-928B2DD26677}" type="TxLink">
            <a:rPr lang="en-US" sz="1100" b="0" i="0" u="none" strike="noStrike" baseline="0">
              <a:solidFill>
                <a:srgbClr val="000000"/>
              </a:solidFill>
              <a:latin typeface="Calibri"/>
            </a:rPr>
            <a:pPr algn="l" rtl="0">
              <a:defRPr sz="1000"/>
            </a:pPr>
            <a:t>ILO 3. Formulate strategies that employ the most appropriate tools and ICT resources to support and communicate change through social entrepreneurship</a:t>
          </a:fld>
          <a:endParaRPr lang="en-AU" sz="800" b="1" i="0" u="none" strike="noStrike" baseline="0">
            <a:solidFill>
              <a:srgbClr val="7F7F7F"/>
            </a:solidFill>
            <a:latin typeface="Calibri"/>
          </a:endParaRPr>
        </a:p>
      </xdr:txBody>
    </xdr:sp>
    <xdr:clientData fLocksWithSheet="0"/>
  </xdr:twoCellAnchor>
  <xdr:twoCellAnchor>
    <xdr:from>
      <xdr:col>1</xdr:col>
      <xdr:colOff>85725</xdr:colOff>
      <xdr:row>8</xdr:row>
      <xdr:rowOff>76200</xdr:rowOff>
    </xdr:from>
    <xdr:to>
      <xdr:col>1</xdr:col>
      <xdr:colOff>1165725</xdr:colOff>
      <xdr:row>8</xdr:row>
      <xdr:rowOff>1156200</xdr:rowOff>
    </xdr:to>
    <xdr:sp macro="" textlink="">
      <xdr:nvSpPr>
        <xdr:cNvPr id="1076" name="SEA 01 LA 01">
          <a:extLst>
            <a:ext uri="{FF2B5EF4-FFF2-40B4-BE49-F238E27FC236}">
              <a16:creationId xmlns:a16="http://schemas.microsoft.com/office/drawing/2014/main" id="{641F9B0A-5B63-46BA-B176-AFC4C900E86D}"/>
            </a:ext>
          </a:extLst>
        </xdr:cNvPr>
        <xdr:cNvSpPr txBox="1">
          <a:spLocks noChangeArrowheads="1"/>
        </xdr:cNvSpPr>
      </xdr:nvSpPr>
      <xdr:spPr bwMode="auto">
        <a:xfrm>
          <a:off x="1085850" y="3590925"/>
          <a:ext cx="1080000" cy="1080000"/>
        </a:xfrm>
        <a:prstGeom prst="rect">
          <a:avLst/>
        </a:prstGeom>
        <a:solidFill>
          <a:srgbClr val="FFFFFF">
            <a:alpha val="74901"/>
          </a:srgbClr>
        </a:solidFill>
        <a:ln w="25400">
          <a:solidFill>
            <a:srgbClr val="2C7B8E"/>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ysClr val="windowText" lastClr="000000"/>
              </a:solidFill>
              <a:latin typeface="Calibri"/>
            </a:rPr>
            <a:t>SEA1:</a:t>
          </a:r>
          <a:endParaRPr lang="en-AU" sz="1000" b="0" i="0" u="none" strike="noStrike" baseline="0">
            <a:solidFill>
              <a:sysClr val="windowText" lastClr="000000"/>
            </a:solidFill>
            <a:latin typeface="Calibri"/>
          </a:endParaRPr>
        </a:p>
        <a:p>
          <a:pPr algn="l" rtl="0">
            <a:defRPr sz="1000"/>
          </a:pPr>
          <a:r>
            <a:rPr lang="en-AU" sz="900" b="1" i="0" u="none" strike="noStrike" baseline="0">
              <a:solidFill>
                <a:srgbClr val="000000"/>
              </a:solidFill>
              <a:latin typeface="Calibri"/>
            </a:rPr>
            <a:t>LA1 [Title]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xdr:twoCellAnchor>
  <xdr:twoCellAnchor>
    <xdr:from>
      <xdr:col>2</xdr:col>
      <xdr:colOff>152400</xdr:colOff>
      <xdr:row>8</xdr:row>
      <xdr:rowOff>104775</xdr:rowOff>
    </xdr:from>
    <xdr:to>
      <xdr:col>2</xdr:col>
      <xdr:colOff>1232400</xdr:colOff>
      <xdr:row>8</xdr:row>
      <xdr:rowOff>1184775</xdr:rowOff>
    </xdr:to>
    <xdr:sp macro="" textlink="">
      <xdr:nvSpPr>
        <xdr:cNvPr id="1075" name="SEA 02 LA 01">
          <a:extLst>
            <a:ext uri="{FF2B5EF4-FFF2-40B4-BE49-F238E27FC236}">
              <a16:creationId xmlns:a16="http://schemas.microsoft.com/office/drawing/2014/main" id="{3F9F96FC-3B54-49FB-917E-2CB81C2A7475}"/>
            </a:ext>
          </a:extLst>
        </xdr:cNvPr>
        <xdr:cNvSpPr txBox="1">
          <a:spLocks noChangeArrowheads="1"/>
        </xdr:cNvSpPr>
      </xdr:nvSpPr>
      <xdr:spPr bwMode="auto">
        <a:xfrm>
          <a:off x="2533650" y="3619500"/>
          <a:ext cx="1080000" cy="1080000"/>
        </a:xfrm>
        <a:prstGeom prst="rect">
          <a:avLst/>
        </a:prstGeom>
        <a:solidFill>
          <a:srgbClr val="FFFFFF">
            <a:alpha val="74901"/>
          </a:srgbClr>
        </a:solidFill>
        <a:ln w="25400">
          <a:solidFill>
            <a:srgbClr val="2C7B8E"/>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ysClr val="windowText" lastClr="000000"/>
              </a:solidFill>
              <a:latin typeface="Calibri"/>
            </a:rPr>
            <a:t>SEA2:</a:t>
          </a:r>
          <a:endParaRPr lang="en-AU" sz="1000" b="0" i="0" u="none" strike="noStrike" baseline="0">
            <a:solidFill>
              <a:sysClr val="windowText" lastClr="000000"/>
            </a:solidFill>
            <a:latin typeface="Calibri"/>
          </a:endParaRPr>
        </a:p>
        <a:p>
          <a:pPr algn="l" rtl="0">
            <a:defRPr sz="1000"/>
          </a:pPr>
          <a:r>
            <a:rPr lang="en-AU" sz="900" b="1" i="0" u="none" strike="noStrike" baseline="0">
              <a:solidFill>
                <a:srgbClr val="000000"/>
              </a:solidFill>
              <a:latin typeface="Calibri"/>
            </a:rPr>
            <a:t>LA1 [Title]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a:t>
          </a:r>
        </a:p>
      </xdr:txBody>
    </xdr:sp>
    <xdr:clientData/>
  </xdr:twoCellAnchor>
  <xdr:twoCellAnchor>
    <xdr:from>
      <xdr:col>3</xdr:col>
      <xdr:colOff>152400</xdr:colOff>
      <xdr:row>8</xdr:row>
      <xdr:rowOff>104773</xdr:rowOff>
    </xdr:from>
    <xdr:to>
      <xdr:col>3</xdr:col>
      <xdr:colOff>1232400</xdr:colOff>
      <xdr:row>8</xdr:row>
      <xdr:rowOff>1184773</xdr:rowOff>
    </xdr:to>
    <xdr:sp macro="" textlink="">
      <xdr:nvSpPr>
        <xdr:cNvPr id="1074" name="Text Box 50">
          <a:extLst>
            <a:ext uri="{FF2B5EF4-FFF2-40B4-BE49-F238E27FC236}">
              <a16:creationId xmlns:a16="http://schemas.microsoft.com/office/drawing/2014/main" id="{E616FAF1-8825-4C1E-93F7-7A707BDBA00E}"/>
            </a:ext>
          </a:extLst>
        </xdr:cNvPr>
        <xdr:cNvSpPr txBox="1">
          <a:spLocks noChangeArrowheads="1"/>
        </xdr:cNvSpPr>
      </xdr:nvSpPr>
      <xdr:spPr bwMode="auto">
        <a:xfrm>
          <a:off x="3914775" y="4200523"/>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LA[#] [Title]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a:t>
          </a:r>
        </a:p>
      </xdr:txBody>
    </xdr:sp>
    <xdr:clientData/>
  </xdr:twoCellAnchor>
  <xdr:twoCellAnchor>
    <xdr:from>
      <xdr:col>1</xdr:col>
      <xdr:colOff>161925</xdr:colOff>
      <xdr:row>12</xdr:row>
      <xdr:rowOff>114300</xdr:rowOff>
    </xdr:from>
    <xdr:to>
      <xdr:col>1</xdr:col>
      <xdr:colOff>1241925</xdr:colOff>
      <xdr:row>12</xdr:row>
      <xdr:rowOff>1194300</xdr:rowOff>
    </xdr:to>
    <xdr:sp macro="" textlink="" fLocksText="0">
      <xdr:nvSpPr>
        <xdr:cNvPr id="1063" name="Text Box 39">
          <a:extLst>
            <a:ext uri="{FF2B5EF4-FFF2-40B4-BE49-F238E27FC236}">
              <a16:creationId xmlns:a16="http://schemas.microsoft.com/office/drawing/2014/main" id="{69CFEC1E-453A-4AFA-B62E-4F6420E56CB7}"/>
            </a:ext>
          </a:extLst>
        </xdr:cNvPr>
        <xdr:cNvSpPr txBox="1">
          <a:spLocks noChangeArrowheads="1"/>
        </xdr:cNvSpPr>
      </xdr:nvSpPr>
      <xdr:spPr bwMode="auto">
        <a:xfrm>
          <a:off x="1162050" y="5848350"/>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[Type]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 or LA#]</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1</xdr:col>
      <xdr:colOff>142875</xdr:colOff>
      <xdr:row>16</xdr:row>
      <xdr:rowOff>85723</xdr:rowOff>
    </xdr:from>
    <xdr:to>
      <xdr:col>1</xdr:col>
      <xdr:colOff>1222875</xdr:colOff>
      <xdr:row>16</xdr:row>
      <xdr:rowOff>1165723</xdr:rowOff>
    </xdr:to>
    <xdr:sp macro="" textlink="" fLocksText="0">
      <xdr:nvSpPr>
        <xdr:cNvPr id="1050" name="Text Box 26">
          <a:extLst>
            <a:ext uri="{FF2B5EF4-FFF2-40B4-BE49-F238E27FC236}">
              <a16:creationId xmlns:a16="http://schemas.microsoft.com/office/drawing/2014/main" id="{29E8F0C4-A4F6-4FF4-93B1-1ED76DE6786D}"/>
            </a:ext>
          </a:extLst>
        </xdr:cNvPr>
        <xdr:cNvSpPr txBox="1">
          <a:spLocks noChangeArrowheads="1"/>
        </xdr:cNvSpPr>
      </xdr:nvSpPr>
      <xdr:spPr bwMode="auto">
        <a:xfrm>
          <a:off x="1143000" y="8039098"/>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1</xdr:col>
      <xdr:colOff>123825</xdr:colOff>
      <xdr:row>20</xdr:row>
      <xdr:rowOff>85726</xdr:rowOff>
    </xdr:from>
    <xdr:to>
      <xdr:col>1</xdr:col>
      <xdr:colOff>1203825</xdr:colOff>
      <xdr:row>20</xdr:row>
      <xdr:rowOff>1165726</xdr:rowOff>
    </xdr:to>
    <xdr:sp macro="" textlink="" fLocksText="0">
      <xdr:nvSpPr>
        <xdr:cNvPr id="1037" name="Text Box 13">
          <a:extLst>
            <a:ext uri="{FF2B5EF4-FFF2-40B4-BE49-F238E27FC236}">
              <a16:creationId xmlns:a16="http://schemas.microsoft.com/office/drawing/2014/main" id="{D39CAF79-C818-4D29-B032-475998582AFE}"/>
            </a:ext>
          </a:extLst>
        </xdr:cNvPr>
        <xdr:cNvSpPr txBox="1">
          <a:spLocks noChangeArrowheads="1"/>
        </xdr:cNvSpPr>
      </xdr:nvSpPr>
      <xdr:spPr bwMode="auto">
        <a:xfrm>
          <a:off x="1123950" y="10258426"/>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5</xdr:col>
      <xdr:colOff>85726</xdr:colOff>
      <xdr:row>3</xdr:row>
      <xdr:rowOff>600075</xdr:rowOff>
    </xdr:from>
    <xdr:to>
      <xdr:col>10</xdr:col>
      <xdr:colOff>1295400</xdr:colOff>
      <xdr:row>3</xdr:row>
      <xdr:rowOff>923925</xdr:rowOff>
    </xdr:to>
    <xdr:sp macro="" textlink="'Unit Course Relationship'!B7:B9" fLocksText="0">
      <xdr:nvSpPr>
        <xdr:cNvPr id="60" name="ILO 02">
          <a:extLst>
            <a:ext uri="{FF2B5EF4-FFF2-40B4-BE49-F238E27FC236}">
              <a16:creationId xmlns:a16="http://schemas.microsoft.com/office/drawing/2014/main" id="{31B445C6-3F90-41AB-BB93-2987E13ABE14}"/>
            </a:ext>
          </a:extLst>
        </xdr:cNvPr>
        <xdr:cNvSpPr txBox="1">
          <a:spLocks noChangeArrowheads="1"/>
        </xdr:cNvSpPr>
      </xdr:nvSpPr>
      <xdr:spPr bwMode="auto">
        <a:xfrm>
          <a:off x="6610351" y="1381125"/>
          <a:ext cx="8115299" cy="323850"/>
        </a:xfrm>
        <a:prstGeom prst="rect">
          <a:avLst/>
        </a:prstGeom>
        <a:solidFill>
          <a:srgbClr val="FFFFFF">
            <a:alpha val="74901"/>
          </a:srgbClr>
        </a:solidFill>
        <a:ln w="25400">
          <a:solidFill>
            <a:srgbClr val="FF6400"/>
          </a:solidFill>
          <a:miter lim="800000"/>
          <a:headEnd/>
          <a:tailEnd/>
        </a:ln>
      </xdr:spPr>
      <xdr:txBody>
        <a:bodyPr vertOverflow="clip" wrap="square" lIns="36000" tIns="36000" rIns="36000" bIns="36000" anchor="t" upright="1"/>
        <a:lstStyle/>
        <a:p>
          <a:pPr algn="l" rtl="0">
            <a:defRPr sz="1000"/>
          </a:pPr>
          <a:fld id="{EAF017CC-EE9E-42CD-9E05-FF9D510A9506}" type="TxLink">
            <a:rPr lang="en-US" sz="1100" b="0" i="0" u="none" strike="noStrike" baseline="0">
              <a:solidFill>
                <a:srgbClr val="000000"/>
              </a:solidFill>
              <a:latin typeface="Calibri"/>
            </a:rPr>
            <a:pPr algn="l" rtl="0">
              <a:defRPr sz="1000"/>
            </a:pPr>
            <a:t>ILO 2. Analyse the historical and contemporary socio-political factors within particular contexts which have given rise to social entrepreneurship and technology-driven interventions for social impact</a:t>
          </a:fld>
          <a:endParaRPr lang="en-AU" sz="800" b="1" i="0" u="none" strike="noStrike" baseline="0">
            <a:solidFill>
              <a:srgbClr val="7F7F7F"/>
            </a:solidFill>
            <a:latin typeface="Calibri"/>
          </a:endParaRPr>
        </a:p>
      </xdr:txBody>
    </xdr:sp>
    <xdr:clientData fLocksWithSheet="0"/>
  </xdr:twoCellAnchor>
  <xdr:twoCellAnchor>
    <xdr:from>
      <xdr:col>2</xdr:col>
      <xdr:colOff>161925</xdr:colOff>
      <xdr:row>12</xdr:row>
      <xdr:rowOff>114300</xdr:rowOff>
    </xdr:from>
    <xdr:to>
      <xdr:col>2</xdr:col>
      <xdr:colOff>1241925</xdr:colOff>
      <xdr:row>12</xdr:row>
      <xdr:rowOff>1194300</xdr:rowOff>
    </xdr:to>
    <xdr:sp macro="" textlink="" fLocksText="0">
      <xdr:nvSpPr>
        <xdr:cNvPr id="61" name="Text Box 39">
          <a:extLst>
            <a:ext uri="{FF2B5EF4-FFF2-40B4-BE49-F238E27FC236}">
              <a16:creationId xmlns:a16="http://schemas.microsoft.com/office/drawing/2014/main" id="{EDE2B3A4-6471-45ED-8DF0-00F360FD0EAB}"/>
            </a:ext>
          </a:extLst>
        </xdr:cNvPr>
        <xdr:cNvSpPr txBox="1">
          <a:spLocks noChangeArrowheads="1"/>
        </xdr:cNvSpPr>
      </xdr:nvSpPr>
      <xdr:spPr bwMode="auto">
        <a:xfrm>
          <a:off x="2543175" y="5857875"/>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[Type]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 or LA#]</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3</xdr:col>
      <xdr:colOff>142875</xdr:colOff>
      <xdr:row>12</xdr:row>
      <xdr:rowOff>114300</xdr:rowOff>
    </xdr:from>
    <xdr:to>
      <xdr:col>3</xdr:col>
      <xdr:colOff>1222875</xdr:colOff>
      <xdr:row>12</xdr:row>
      <xdr:rowOff>1194300</xdr:rowOff>
    </xdr:to>
    <xdr:sp macro="" textlink="" fLocksText="0">
      <xdr:nvSpPr>
        <xdr:cNvPr id="62" name="Text Box 39">
          <a:extLst>
            <a:ext uri="{FF2B5EF4-FFF2-40B4-BE49-F238E27FC236}">
              <a16:creationId xmlns:a16="http://schemas.microsoft.com/office/drawing/2014/main" id="{297DE83C-B7B2-4A83-9C77-3A0040868EB8}"/>
            </a:ext>
          </a:extLst>
        </xdr:cNvPr>
        <xdr:cNvSpPr txBox="1">
          <a:spLocks noChangeArrowheads="1"/>
        </xdr:cNvSpPr>
      </xdr:nvSpPr>
      <xdr:spPr bwMode="auto">
        <a:xfrm>
          <a:off x="3905250" y="5857875"/>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[Type]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[aligned AT# or LA#]</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2</xdr:col>
      <xdr:colOff>161925</xdr:colOff>
      <xdr:row>16</xdr:row>
      <xdr:rowOff>85723</xdr:rowOff>
    </xdr:from>
    <xdr:to>
      <xdr:col>2</xdr:col>
      <xdr:colOff>1241925</xdr:colOff>
      <xdr:row>16</xdr:row>
      <xdr:rowOff>1165723</xdr:rowOff>
    </xdr:to>
    <xdr:sp macro="" textlink="" fLocksText="0">
      <xdr:nvSpPr>
        <xdr:cNvPr id="63" name="Text Box 26">
          <a:extLst>
            <a:ext uri="{FF2B5EF4-FFF2-40B4-BE49-F238E27FC236}">
              <a16:creationId xmlns:a16="http://schemas.microsoft.com/office/drawing/2014/main" id="{05E5EB3C-4535-419E-A21F-F6865FE38CB7}"/>
            </a:ext>
          </a:extLst>
        </xdr:cNvPr>
        <xdr:cNvSpPr txBox="1">
          <a:spLocks noChangeArrowheads="1"/>
        </xdr:cNvSpPr>
      </xdr:nvSpPr>
      <xdr:spPr bwMode="auto">
        <a:xfrm>
          <a:off x="2543175" y="8048623"/>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3</xdr:col>
      <xdr:colOff>142875</xdr:colOff>
      <xdr:row>16</xdr:row>
      <xdr:rowOff>95248</xdr:rowOff>
    </xdr:from>
    <xdr:to>
      <xdr:col>3</xdr:col>
      <xdr:colOff>1222875</xdr:colOff>
      <xdr:row>16</xdr:row>
      <xdr:rowOff>1175248</xdr:rowOff>
    </xdr:to>
    <xdr:sp macro="" textlink="" fLocksText="0">
      <xdr:nvSpPr>
        <xdr:cNvPr id="64" name="Text Box 26">
          <a:extLst>
            <a:ext uri="{FF2B5EF4-FFF2-40B4-BE49-F238E27FC236}">
              <a16:creationId xmlns:a16="http://schemas.microsoft.com/office/drawing/2014/main" id="{9FCCD88A-5B23-4AC1-91C4-9894E4E866E2}"/>
            </a:ext>
          </a:extLst>
        </xdr:cNvPr>
        <xdr:cNvSpPr txBox="1">
          <a:spLocks noChangeArrowheads="1"/>
        </xdr:cNvSpPr>
      </xdr:nvSpPr>
      <xdr:spPr bwMode="auto">
        <a:xfrm>
          <a:off x="3905250" y="8058148"/>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2</xdr:col>
      <xdr:colOff>190500</xdr:colOff>
      <xdr:row>20</xdr:row>
      <xdr:rowOff>95251</xdr:rowOff>
    </xdr:from>
    <xdr:to>
      <xdr:col>2</xdr:col>
      <xdr:colOff>1270500</xdr:colOff>
      <xdr:row>20</xdr:row>
      <xdr:rowOff>1175251</xdr:rowOff>
    </xdr:to>
    <xdr:sp macro="" textlink="" fLocksText="0">
      <xdr:nvSpPr>
        <xdr:cNvPr id="65" name="Text Box 13">
          <a:extLst>
            <a:ext uri="{FF2B5EF4-FFF2-40B4-BE49-F238E27FC236}">
              <a16:creationId xmlns:a16="http://schemas.microsoft.com/office/drawing/2014/main" id="{AAF872D4-83BD-444D-B926-10F39ABB53FC}"/>
            </a:ext>
          </a:extLst>
        </xdr:cNvPr>
        <xdr:cNvSpPr txBox="1">
          <a:spLocks noChangeArrowheads="1"/>
        </xdr:cNvSpPr>
      </xdr:nvSpPr>
      <xdr:spPr bwMode="auto">
        <a:xfrm>
          <a:off x="2571750" y="10277476"/>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3</xdr:col>
      <xdr:colOff>161925</xdr:colOff>
      <xdr:row>20</xdr:row>
      <xdr:rowOff>95251</xdr:rowOff>
    </xdr:from>
    <xdr:to>
      <xdr:col>3</xdr:col>
      <xdr:colOff>1241925</xdr:colOff>
      <xdr:row>20</xdr:row>
      <xdr:rowOff>1175251</xdr:rowOff>
    </xdr:to>
    <xdr:sp macro="" textlink="" fLocksText="0">
      <xdr:nvSpPr>
        <xdr:cNvPr id="66" name="Text Box 13">
          <a:extLst>
            <a:ext uri="{FF2B5EF4-FFF2-40B4-BE49-F238E27FC236}">
              <a16:creationId xmlns:a16="http://schemas.microsoft.com/office/drawing/2014/main" id="{F51F6C42-AA55-4A99-B8CB-BA3A132D7437}"/>
            </a:ext>
          </a:extLst>
        </xdr:cNvPr>
        <xdr:cNvSpPr txBox="1">
          <a:spLocks noChangeArrowheads="1"/>
        </xdr:cNvSpPr>
      </xdr:nvSpPr>
      <xdr:spPr bwMode="auto">
        <a:xfrm>
          <a:off x="3924300" y="10277476"/>
          <a:ext cx="1080000"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r>
            <a:rPr lang="en-AU" sz="900" b="1" i="0" u="none" strike="noStrike" baseline="0">
              <a:solidFill>
                <a:srgbClr val="000000"/>
              </a:solidFill>
              <a:latin typeface="Calibri"/>
            </a:rPr>
            <a:t>[Title]</a:t>
          </a:r>
          <a:endParaRPr lang="en-AU" sz="1000" b="0" i="0" u="none" strike="noStrike" baseline="0">
            <a:solidFill>
              <a:srgbClr val="7F7F7F"/>
            </a:solidFill>
            <a:latin typeface="Calibri"/>
          </a:endParaRPr>
        </a:p>
        <a:p>
          <a:pPr algn="l" rtl="0">
            <a:defRPr sz="1000"/>
          </a:pPr>
          <a:r>
            <a:rPr lang="en-AU" sz="800" b="0" i="0" u="none" strike="noStrike" baseline="0">
              <a:solidFill>
                <a:srgbClr val="7F7F7F"/>
              </a:solidFill>
              <a:latin typeface="Calibri"/>
            </a:rPr>
            <a:t>[Description]</a:t>
          </a:r>
        </a:p>
        <a:p>
          <a:pPr algn="l" rtl="0">
            <a:defRPr sz="1000"/>
          </a:pPr>
          <a:endParaRPr lang="en-AU" sz="800" b="0" i="0" u="none" strike="noStrike" baseline="0">
            <a:solidFill>
              <a:srgbClr val="7F7F7F"/>
            </a:solidFill>
            <a:latin typeface="Calibri"/>
          </a:endParaRPr>
        </a:p>
        <a:p>
          <a:pPr algn="l" rtl="0">
            <a:defRPr sz="1000"/>
          </a:pPr>
          <a:endParaRPr lang="en-AU" sz="800" b="0" i="0" u="none" strike="noStrike" baseline="0">
            <a:solidFill>
              <a:srgbClr val="7F7F7F"/>
            </a:solidFill>
            <a:latin typeface="Calibri"/>
          </a:endParaRPr>
        </a:p>
      </xdr:txBody>
    </xdr:sp>
    <xdr:clientData fLocksWithSheet="0"/>
  </xdr:twoCellAnchor>
  <xdr:twoCellAnchor>
    <xdr:from>
      <xdr:col>13</xdr:col>
      <xdr:colOff>47625</xdr:colOff>
      <xdr:row>4</xdr:row>
      <xdr:rowOff>85725</xdr:rowOff>
    </xdr:from>
    <xdr:to>
      <xdr:col>13</xdr:col>
      <xdr:colOff>1251450</xdr:colOff>
      <xdr:row>4</xdr:row>
      <xdr:rowOff>1165725</xdr:rowOff>
    </xdr:to>
    <xdr:sp macro="" textlink="look_up_data!A8" fLocksText="0">
      <xdr:nvSpPr>
        <xdr:cNvPr id="67" name="AT 03">
          <a:extLst>
            <a:ext uri="{FF2B5EF4-FFF2-40B4-BE49-F238E27FC236}">
              <a16:creationId xmlns:a16="http://schemas.microsoft.com/office/drawing/2014/main" id="{5F0BC065-65A1-4ECA-A1A4-D4702775E8AC}"/>
            </a:ext>
          </a:extLst>
        </xdr:cNvPr>
        <xdr:cNvSpPr txBox="1">
          <a:spLocks noChangeArrowheads="1"/>
        </xdr:cNvSpPr>
      </xdr:nvSpPr>
      <xdr:spPr bwMode="auto">
        <a:xfrm>
          <a:off x="17621250" y="1828800"/>
          <a:ext cx="1203825" cy="1080000"/>
        </a:xfrm>
        <a:prstGeom prst="rect">
          <a:avLst/>
        </a:prstGeom>
        <a:solidFill>
          <a:srgbClr val="FFFFFF">
            <a:alpha val="74901"/>
          </a:srgbClr>
        </a:solidFill>
        <a:ln w="25400">
          <a:solidFill>
            <a:srgbClr val="6ABCD1"/>
          </a:solidFill>
          <a:miter lim="800000"/>
          <a:headEnd/>
          <a:tailEnd/>
        </a:ln>
      </xdr:spPr>
      <xdr:txBody>
        <a:bodyPr vertOverflow="clip" wrap="square" lIns="36000" tIns="36000" rIns="36000" bIns="36000" anchor="t" upright="1"/>
        <a:lstStyle/>
        <a:p>
          <a:pPr algn="l" rtl="0">
            <a:defRPr sz="1000"/>
          </a:pPr>
          <a:fld id="{566E2FD7-B8C4-4D00-A528-D52252EFEE0D}" type="TxLink">
            <a:rPr lang="en-US" sz="900" b="0" i="0" u="none" strike="noStrike" baseline="0">
              <a:solidFill>
                <a:srgbClr val="000000"/>
              </a:solidFill>
              <a:latin typeface="Calibri"/>
            </a:rPr>
            <a:pPr algn="l" rtl="0">
              <a:defRPr sz="1000"/>
            </a:pPr>
            <a:t>Assessment Task 3 Task Title
Method
Weight</a:t>
          </a:fld>
          <a:endParaRPr lang="en-AU" sz="600" b="1" i="0" u="none" strike="noStrike" baseline="0">
            <a:solidFill>
              <a:srgbClr val="000000"/>
            </a:solidFill>
            <a:latin typeface="Calibri"/>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6</xdr:row>
      <xdr:rowOff>161925</xdr:rowOff>
    </xdr:from>
    <xdr:to>
      <xdr:col>2</xdr:col>
      <xdr:colOff>2409826</xdr:colOff>
      <xdr:row>19</xdr:row>
      <xdr:rowOff>76200</xdr:rowOff>
    </xdr:to>
    <xdr:graphicFrame macro="">
      <xdr:nvGraphicFramePr>
        <xdr:cNvPr id="2" name="Chart 1">
          <a:extLst>
            <a:ext uri="{FF2B5EF4-FFF2-40B4-BE49-F238E27FC236}">
              <a16:creationId xmlns:a16="http://schemas.microsoft.com/office/drawing/2014/main" id="{7183D8BB-E654-45FE-B3A1-BC60CA5F0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2</xdr:col>
      <xdr:colOff>2428874</xdr:colOff>
      <xdr:row>40</xdr:row>
      <xdr:rowOff>104775</xdr:rowOff>
    </xdr:to>
    <xdr:graphicFrame macro="">
      <xdr:nvGraphicFramePr>
        <xdr:cNvPr id="3" name="Chart 2">
          <a:extLst>
            <a:ext uri="{FF2B5EF4-FFF2-40B4-BE49-F238E27FC236}">
              <a16:creationId xmlns:a16="http://schemas.microsoft.com/office/drawing/2014/main" id="{E0CBF426-EA6E-4FE8-A4A5-F18085FF4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D44"/>
  <sheetViews>
    <sheetView showGridLines="0" showRowColHeaders="0" zoomScaleNormal="100" zoomScaleSheetLayoutView="100" workbookViewId="0">
      <selection activeCell="D6" sqref="D6"/>
    </sheetView>
  </sheetViews>
  <sheetFormatPr defaultRowHeight="15" x14ac:dyDescent="0.25"/>
  <cols>
    <col min="1" max="1" width="26" style="34" customWidth="1"/>
    <col min="2" max="2" width="56.7109375" style="34" customWidth="1"/>
    <col min="3" max="3" width="32.5703125" style="34" customWidth="1"/>
    <col min="4" max="4" width="56.28515625" style="34" customWidth="1"/>
    <col min="5" max="16384" width="9.140625" style="34"/>
  </cols>
  <sheetData>
    <row r="1" spans="1:4" ht="34.5" customHeight="1" thickTop="1" thickBot="1" x14ac:dyDescent="0.3">
      <c r="A1" s="184" t="s">
        <v>238</v>
      </c>
      <c r="B1" s="185"/>
      <c r="C1" s="186"/>
      <c r="D1" s="187"/>
    </row>
    <row r="2" spans="1:4" ht="19.5" customHeight="1" thickTop="1" thickBot="1" x14ac:dyDescent="0.3">
      <c r="A2" s="165" t="s">
        <v>58</v>
      </c>
      <c r="B2" s="166" t="s">
        <v>156</v>
      </c>
      <c r="C2" s="167" t="s">
        <v>60</v>
      </c>
      <c r="D2" s="168" t="s">
        <v>176</v>
      </c>
    </row>
    <row r="3" spans="1:4" ht="17.25" thickTop="1" thickBot="1" x14ac:dyDescent="0.3">
      <c r="A3" s="165" t="s">
        <v>63</v>
      </c>
      <c r="B3" s="168" t="s">
        <v>175</v>
      </c>
      <c r="C3" s="167" t="s">
        <v>64</v>
      </c>
      <c r="D3" s="168" t="s">
        <v>176</v>
      </c>
    </row>
    <row r="4" spans="1:4" ht="17.25" thickTop="1" thickBot="1" x14ac:dyDescent="0.3">
      <c r="A4" s="165" t="s">
        <v>65</v>
      </c>
      <c r="B4" s="168" t="s">
        <v>173</v>
      </c>
      <c r="C4" s="167" t="s">
        <v>66</v>
      </c>
      <c r="D4" s="168" t="s">
        <v>176</v>
      </c>
    </row>
    <row r="5" spans="1:4" ht="17.25" thickTop="1" thickBot="1" x14ac:dyDescent="0.3">
      <c r="A5" s="165" t="s">
        <v>67</v>
      </c>
      <c r="B5" s="168" t="s">
        <v>159</v>
      </c>
      <c r="C5" s="167" t="s">
        <v>68</v>
      </c>
      <c r="D5" s="168" t="s">
        <v>176</v>
      </c>
    </row>
    <row r="6" spans="1:4" ht="17.25" thickTop="1" thickBot="1" x14ac:dyDescent="0.3">
      <c r="A6" s="165" t="s">
        <v>69</v>
      </c>
      <c r="B6" s="168" t="s">
        <v>158</v>
      </c>
      <c r="C6" s="167" t="s">
        <v>70</v>
      </c>
      <c r="D6" s="166">
        <v>12.5</v>
      </c>
    </row>
    <row r="7" spans="1:4" ht="17.25" thickTop="1" thickBot="1" x14ac:dyDescent="0.3">
      <c r="A7" s="169" t="s">
        <v>71</v>
      </c>
      <c r="B7" s="168" t="s">
        <v>157</v>
      </c>
      <c r="C7" s="170" t="s">
        <v>72</v>
      </c>
      <c r="D7" s="168" t="s">
        <v>144</v>
      </c>
    </row>
    <row r="8" spans="1:4" ht="48.75" thickTop="1" thickBot="1" x14ac:dyDescent="0.3">
      <c r="A8" s="165" t="s">
        <v>73</v>
      </c>
      <c r="B8" s="168" t="s">
        <v>174</v>
      </c>
      <c r="C8" s="170" t="s">
        <v>74</v>
      </c>
      <c r="D8" s="168" t="s">
        <v>177</v>
      </c>
    </row>
    <row r="9" spans="1:4" ht="15.75" customHeight="1" thickTop="1" thickBot="1" x14ac:dyDescent="0.3">
      <c r="A9" s="181" t="s">
        <v>61</v>
      </c>
      <c r="B9" s="178" t="s">
        <v>239</v>
      </c>
      <c r="C9" s="179"/>
      <c r="D9" s="180"/>
    </row>
    <row r="10" spans="1:4" ht="15" customHeight="1" thickBot="1" x14ac:dyDescent="0.3">
      <c r="A10" s="182"/>
      <c r="B10" s="178"/>
      <c r="C10" s="179"/>
      <c r="D10" s="180"/>
    </row>
    <row r="11" spans="1:4" ht="15" customHeight="1" thickBot="1" x14ac:dyDescent="0.3">
      <c r="A11" s="182"/>
      <c r="B11" s="178"/>
      <c r="C11" s="179"/>
      <c r="D11" s="180"/>
    </row>
    <row r="12" spans="1:4" ht="15" customHeight="1" thickBot="1" x14ac:dyDescent="0.3">
      <c r="A12" s="182"/>
      <c r="B12" s="178"/>
      <c r="C12" s="179"/>
      <c r="D12" s="180"/>
    </row>
    <row r="13" spans="1:4" ht="15" customHeight="1" thickBot="1" x14ac:dyDescent="0.3">
      <c r="A13" s="182"/>
      <c r="B13" s="178"/>
      <c r="C13" s="179"/>
      <c r="D13" s="180"/>
    </row>
    <row r="14" spans="1:4" ht="15" customHeight="1" thickBot="1" x14ac:dyDescent="0.3">
      <c r="A14" s="182"/>
      <c r="B14" s="178"/>
      <c r="C14" s="179"/>
      <c r="D14" s="180"/>
    </row>
    <row r="15" spans="1:4" ht="15.75" customHeight="1" thickBot="1" x14ac:dyDescent="0.3">
      <c r="A15" s="182"/>
      <c r="B15" s="178"/>
      <c r="C15" s="179"/>
      <c r="D15" s="180"/>
    </row>
    <row r="16" spans="1:4" ht="15.75" customHeight="1" thickBot="1" x14ac:dyDescent="0.3">
      <c r="A16" s="182"/>
      <c r="B16" s="178"/>
      <c r="C16" s="179"/>
      <c r="D16" s="180"/>
    </row>
    <row r="17" spans="1:4" ht="15" customHeight="1" thickBot="1" x14ac:dyDescent="0.3">
      <c r="A17" s="182"/>
      <c r="B17" s="178"/>
      <c r="C17" s="179"/>
      <c r="D17" s="180"/>
    </row>
    <row r="18" spans="1:4" ht="15" customHeight="1" thickBot="1" x14ac:dyDescent="0.3">
      <c r="A18" s="182"/>
      <c r="B18" s="178"/>
      <c r="C18" s="179"/>
      <c r="D18" s="180"/>
    </row>
    <row r="19" spans="1:4" ht="15" customHeight="1" thickBot="1" x14ac:dyDescent="0.3">
      <c r="A19" s="182"/>
      <c r="B19" s="178"/>
      <c r="C19" s="179"/>
      <c r="D19" s="180"/>
    </row>
    <row r="20" spans="1:4" ht="15" customHeight="1" thickBot="1" x14ac:dyDescent="0.3">
      <c r="A20" s="182"/>
      <c r="B20" s="178"/>
      <c r="C20" s="179"/>
      <c r="D20" s="180"/>
    </row>
    <row r="21" spans="1:4" ht="15" customHeight="1" thickBot="1" x14ac:dyDescent="0.3">
      <c r="A21" s="182"/>
      <c r="B21" s="178"/>
      <c r="C21" s="179"/>
      <c r="D21" s="180"/>
    </row>
    <row r="22" spans="1:4" ht="15" customHeight="1" thickBot="1" x14ac:dyDescent="0.3">
      <c r="A22" s="182"/>
      <c r="B22" s="178"/>
      <c r="C22" s="179"/>
      <c r="D22" s="180"/>
    </row>
    <row r="23" spans="1:4" ht="15" customHeight="1" thickBot="1" x14ac:dyDescent="0.3">
      <c r="A23" s="182"/>
      <c r="B23" s="178"/>
      <c r="C23" s="179"/>
      <c r="D23" s="180"/>
    </row>
    <row r="24" spans="1:4" ht="15" customHeight="1" thickBot="1" x14ac:dyDescent="0.3">
      <c r="A24" s="182"/>
      <c r="B24" s="178"/>
      <c r="C24" s="179"/>
      <c r="D24" s="180"/>
    </row>
    <row r="25" spans="1:4" ht="15" customHeight="1" thickBot="1" x14ac:dyDescent="0.3">
      <c r="A25" s="182"/>
      <c r="B25" s="178"/>
      <c r="C25" s="179"/>
      <c r="D25" s="180"/>
    </row>
    <row r="26" spans="1:4" ht="15" customHeight="1" thickBot="1" x14ac:dyDescent="0.3">
      <c r="A26" s="182"/>
      <c r="B26" s="178"/>
      <c r="C26" s="179"/>
      <c r="D26" s="180"/>
    </row>
    <row r="27" spans="1:4" ht="15" customHeight="1" thickBot="1" x14ac:dyDescent="0.3">
      <c r="A27" s="182"/>
      <c r="B27" s="178"/>
      <c r="C27" s="179"/>
      <c r="D27" s="180"/>
    </row>
    <row r="28" spans="1:4" ht="15" customHeight="1" thickBot="1" x14ac:dyDescent="0.3">
      <c r="A28" s="182"/>
      <c r="B28" s="178"/>
      <c r="C28" s="179"/>
      <c r="D28" s="180"/>
    </row>
    <row r="29" spans="1:4" ht="15" customHeight="1" thickBot="1" x14ac:dyDescent="0.3">
      <c r="A29" s="182"/>
      <c r="B29" s="178"/>
      <c r="C29" s="179"/>
      <c r="D29" s="180"/>
    </row>
    <row r="30" spans="1:4" ht="15" customHeight="1" thickBot="1" x14ac:dyDescent="0.3">
      <c r="A30" s="182"/>
      <c r="B30" s="178"/>
      <c r="C30" s="179"/>
      <c r="D30" s="180"/>
    </row>
    <row r="31" spans="1:4" ht="15" customHeight="1" thickBot="1" x14ac:dyDescent="0.3">
      <c r="A31" s="182"/>
      <c r="B31" s="178"/>
      <c r="C31" s="179"/>
      <c r="D31" s="180"/>
    </row>
    <row r="32" spans="1:4" ht="15" customHeight="1" thickBot="1" x14ac:dyDescent="0.3">
      <c r="A32" s="182"/>
      <c r="B32" s="178"/>
      <c r="C32" s="179"/>
      <c r="D32" s="180"/>
    </row>
    <row r="33" spans="1:4" ht="15" customHeight="1" thickBot="1" x14ac:dyDescent="0.3">
      <c r="A33" s="182"/>
      <c r="B33" s="178"/>
      <c r="C33" s="179"/>
      <c r="D33" s="180"/>
    </row>
    <row r="34" spans="1:4" ht="15" customHeight="1" thickBot="1" x14ac:dyDescent="0.3">
      <c r="A34" s="182"/>
      <c r="B34" s="178"/>
      <c r="C34" s="179"/>
      <c r="D34" s="180"/>
    </row>
    <row r="35" spans="1:4" ht="15" customHeight="1" thickBot="1" x14ac:dyDescent="0.3">
      <c r="A35" s="182"/>
      <c r="B35" s="178"/>
      <c r="C35" s="179"/>
      <c r="D35" s="180"/>
    </row>
    <row r="36" spans="1:4" ht="15" customHeight="1" thickBot="1" x14ac:dyDescent="0.3">
      <c r="A36" s="182"/>
      <c r="B36" s="178"/>
      <c r="C36" s="179"/>
      <c r="D36" s="180"/>
    </row>
    <row r="37" spans="1:4" ht="15" customHeight="1" thickBot="1" x14ac:dyDescent="0.3">
      <c r="A37" s="182"/>
      <c r="B37" s="178"/>
      <c r="C37" s="179"/>
      <c r="D37" s="180"/>
    </row>
    <row r="38" spans="1:4" ht="15" customHeight="1" thickBot="1" x14ac:dyDescent="0.3">
      <c r="A38" s="182"/>
      <c r="B38" s="178"/>
      <c r="C38" s="179"/>
      <c r="D38" s="180"/>
    </row>
    <row r="39" spans="1:4" ht="15" customHeight="1" thickBot="1" x14ac:dyDescent="0.3">
      <c r="A39" s="182"/>
      <c r="B39" s="178"/>
      <c r="C39" s="179"/>
      <c r="D39" s="180"/>
    </row>
    <row r="40" spans="1:4" ht="15" customHeight="1" thickBot="1" x14ac:dyDescent="0.3">
      <c r="A40" s="182"/>
      <c r="B40" s="178"/>
      <c r="C40" s="179"/>
      <c r="D40" s="180"/>
    </row>
    <row r="41" spans="1:4" ht="15" customHeight="1" thickBot="1" x14ac:dyDescent="0.3">
      <c r="A41" s="182"/>
      <c r="B41" s="178"/>
      <c r="C41" s="179"/>
      <c r="D41" s="180"/>
    </row>
    <row r="42" spans="1:4" ht="15" customHeight="1" thickBot="1" x14ac:dyDescent="0.3">
      <c r="A42" s="182"/>
      <c r="B42" s="178"/>
      <c r="C42" s="179"/>
      <c r="D42" s="180"/>
    </row>
    <row r="43" spans="1:4" ht="15.75" customHeight="1" thickBot="1" x14ac:dyDescent="0.3">
      <c r="A43" s="183"/>
      <c r="B43" s="178"/>
      <c r="C43" s="179"/>
      <c r="D43" s="180"/>
    </row>
    <row r="44" spans="1:4" ht="15.75" thickTop="1" x14ac:dyDescent="0.25"/>
  </sheetData>
  <sheetProtection sheet="1" objects="1" scenarios="1" selectLockedCells="1"/>
  <mergeCells count="3">
    <mergeCell ref="B9:D43"/>
    <mergeCell ref="A9:A43"/>
    <mergeCell ref="A1:D1"/>
  </mergeCells>
  <pageMargins left="0.70866141732283472" right="0.70866141732283472" top="0.74803149606299213" bottom="0.74803149606299213" header="0.31496062992125984" footer="0.31496062992125984"/>
  <pageSetup paperSize="9" scale="50" orientation="portrait" r:id="rId1"/>
  <headerFooter>
    <oddHeader>&amp;L&amp;A&amp;R]</oddHeader>
    <oddFooter>&amp;LLearning Design Builder xlsx| Beta 1.0.  Developed by Stephen Linquist, Luke Padgett, Rachael Phegan, Beale Gurney, Tony Carew</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C27"/>
  <sheetViews>
    <sheetView showGridLines="0" showRowColHeaders="0" zoomScaleNormal="100" workbookViewId="0">
      <selection sqref="A1:C1"/>
    </sheetView>
  </sheetViews>
  <sheetFormatPr defaultRowHeight="15" x14ac:dyDescent="0.25"/>
  <cols>
    <col min="1" max="1" width="21.7109375" style="33" bestFit="1" customWidth="1"/>
    <col min="2" max="3" width="36.5703125" style="33" bestFit="1" customWidth="1"/>
    <col min="4" max="16384" width="9.140625" style="33"/>
  </cols>
  <sheetData>
    <row r="1" spans="1:3" ht="24.75" customHeight="1" thickBot="1" x14ac:dyDescent="0.3">
      <c r="A1" s="229" t="s">
        <v>149</v>
      </c>
      <c r="B1" s="230"/>
      <c r="C1" s="230"/>
    </row>
    <row r="2" spans="1:3" ht="24" customHeight="1" thickBot="1" x14ac:dyDescent="0.3">
      <c r="A2" s="162" t="s">
        <v>109</v>
      </c>
      <c r="B2" s="162" t="s">
        <v>50</v>
      </c>
      <c r="C2" s="162" t="s">
        <v>49</v>
      </c>
    </row>
    <row r="3" spans="1:3" ht="15.75" thickBot="1" x14ac:dyDescent="0.3">
      <c r="A3" s="163" t="s">
        <v>110</v>
      </c>
      <c r="B3" s="164">
        <f>SUM('Indicative Staff Workload Cost'!D33)</f>
        <v>4814.55</v>
      </c>
      <c r="C3" s="164">
        <f>SUM('Student fee'!B2*'Student fee'!C2)</f>
        <v>3960</v>
      </c>
    </row>
    <row r="4" spans="1:3" ht="15.75" thickBot="1" x14ac:dyDescent="0.3">
      <c r="A4" s="163" t="s">
        <v>111</v>
      </c>
      <c r="B4" s="164">
        <f>look_up_data!T21</f>
        <v>3849.35</v>
      </c>
      <c r="C4" s="164">
        <f>SUM('Student fee'!B3*'Student fee'!C3)</f>
        <v>660</v>
      </c>
    </row>
    <row r="5" spans="1:3" ht="15.75" thickBot="1" x14ac:dyDescent="0.3">
      <c r="A5" s="163" t="s">
        <v>112</v>
      </c>
      <c r="B5" s="164">
        <f>look_up_data!T24</f>
        <v>482.6</v>
      </c>
      <c r="C5" s="164">
        <f>SUM('Student fee'!B4*'Student fee'!C4)</f>
        <v>660</v>
      </c>
    </row>
    <row r="6" spans="1:3" ht="15.75" thickBot="1" x14ac:dyDescent="0.3">
      <c r="A6" s="163" t="s">
        <v>113</v>
      </c>
      <c r="B6" s="164">
        <f>look_up_data!T27</f>
        <v>0</v>
      </c>
      <c r="C6" s="164">
        <f>SUM('Student fee'!B5*'Student fee'!C5)</f>
        <v>660</v>
      </c>
    </row>
    <row r="21" spans="1:3" ht="15.75" thickBot="1" x14ac:dyDescent="0.3"/>
    <row r="22" spans="1:3" ht="20.25" thickBot="1" x14ac:dyDescent="0.3">
      <c r="A22" s="229" t="s">
        <v>150</v>
      </c>
      <c r="B22" s="229"/>
      <c r="C22" s="229"/>
    </row>
    <row r="23" spans="1:3" ht="24.75" customHeight="1" thickBot="1" x14ac:dyDescent="0.3">
      <c r="A23" s="162" t="s">
        <v>109</v>
      </c>
      <c r="B23" s="162" t="s">
        <v>50</v>
      </c>
      <c r="C23" s="162" t="s">
        <v>49</v>
      </c>
    </row>
    <row r="24" spans="1:3" ht="15.75" thickBot="1" x14ac:dyDescent="0.3">
      <c r="A24" s="163" t="s">
        <v>110</v>
      </c>
      <c r="B24" s="164">
        <f>'Indicative Staff Workload Cost'!D34</f>
        <v>809.8</v>
      </c>
      <c r="C24" s="164">
        <f>SUM('Student fee'!B2*'Student fee'!C2)</f>
        <v>3960</v>
      </c>
    </row>
    <row r="25" spans="1:3" ht="15.75" thickBot="1" x14ac:dyDescent="0.3">
      <c r="A25" s="163" t="s">
        <v>111</v>
      </c>
      <c r="B25" s="164">
        <f>look_up_data!T39</f>
        <v>690.6</v>
      </c>
      <c r="C25" s="164">
        <f>SUM('Student fee'!B3*'Student fee'!C3)</f>
        <v>660</v>
      </c>
    </row>
    <row r="26" spans="1:3" ht="15.75" thickBot="1" x14ac:dyDescent="0.3">
      <c r="A26" s="163" t="s">
        <v>112</v>
      </c>
      <c r="B26" s="164">
        <f>look_up_data!T42</f>
        <v>59.6</v>
      </c>
      <c r="C26" s="164">
        <f>SUM('Student fee'!B4*'Student fee'!C4)</f>
        <v>660</v>
      </c>
    </row>
    <row r="27" spans="1:3" ht="15.75" thickBot="1" x14ac:dyDescent="0.3">
      <c r="A27" s="163" t="s">
        <v>113</v>
      </c>
      <c r="B27" s="164">
        <f>look_up_data!T45</f>
        <v>0</v>
      </c>
      <c r="C27" s="164">
        <f>SUM('Student fee'!B5*'Student fee'!C5)</f>
        <v>660</v>
      </c>
    </row>
  </sheetData>
  <sheetProtection sheet="1" objects="1" scenarios="1" selectLockedCells="1"/>
  <mergeCells count="2">
    <mergeCell ref="A1:C1"/>
    <mergeCell ref="A22:C22"/>
  </mergeCells>
  <pageMargins left="0.70866141732283472" right="0.70866141732283472" top="0.74803149606299213" bottom="0.74803149606299213" header="0.31496062992125984" footer="0.31496062992125984"/>
  <pageSetup paperSize="9" scale="91" orientation="portrait" r:id="rId1"/>
  <headerFooter>
    <oddHeader>&amp;C&amp;"Verdana,Bold"&amp;18&amp;A</oddHeader>
    <oddFooter>&amp;LLearning Design Builder xlsx| Beta 1.0.  Developed by Stephen Linquist, Luke Padgett, Rachael Phegan, Beale Gurney, Tony Carew</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election activeCell="D5" sqref="D5"/>
    </sheetView>
  </sheetViews>
  <sheetFormatPr defaultRowHeight="15" x14ac:dyDescent="0.25"/>
  <cols>
    <col min="1" max="1" width="19.28515625" style="3" customWidth="1"/>
    <col min="2" max="11" width="9.140625" style="3"/>
    <col min="12" max="12" width="11.28515625" style="3" customWidth="1"/>
    <col min="13" max="13" width="13.85546875" style="3" customWidth="1"/>
    <col min="14" max="14" width="13" style="3" customWidth="1"/>
    <col min="15" max="15" width="13.42578125" style="3" customWidth="1"/>
    <col min="16" max="17" width="9.140625" style="3"/>
    <col min="18" max="18" width="11.42578125" style="3" customWidth="1"/>
    <col min="19" max="19" width="10.7109375" style="3" customWidth="1"/>
    <col min="20" max="20" width="12" style="3" customWidth="1"/>
    <col min="21" max="16384" width="9.140625" style="3"/>
  </cols>
  <sheetData>
    <row r="1" spans="1:22" ht="75" x14ac:dyDescent="0.25">
      <c r="A1" s="24" t="s">
        <v>85</v>
      </c>
      <c r="D1" s="22" t="s">
        <v>106</v>
      </c>
      <c r="E1" s="3">
        <v>43.2</v>
      </c>
      <c r="I1" s="3" t="s">
        <v>106</v>
      </c>
      <c r="L1" s="4" t="s">
        <v>144</v>
      </c>
      <c r="M1" s="5" t="s">
        <v>37</v>
      </c>
      <c r="N1" s="5" t="s">
        <v>38</v>
      </c>
      <c r="O1" s="5" t="s">
        <v>43</v>
      </c>
      <c r="P1" s="5" t="s">
        <v>44</v>
      </c>
      <c r="Q1" s="5" t="s">
        <v>39</v>
      </c>
      <c r="R1" s="5" t="s">
        <v>40</v>
      </c>
      <c r="S1" s="5" t="s">
        <v>41</v>
      </c>
      <c r="T1" s="5" t="s">
        <v>42</v>
      </c>
      <c r="U1" s="21" t="s">
        <v>152</v>
      </c>
      <c r="V1" s="21" t="s">
        <v>153</v>
      </c>
    </row>
    <row r="2" spans="1:22" x14ac:dyDescent="0.25">
      <c r="A2" s="25" t="s">
        <v>84</v>
      </c>
      <c r="D2" s="22" t="s">
        <v>107</v>
      </c>
      <c r="E2" s="3">
        <v>59.6</v>
      </c>
      <c r="I2" s="3" t="s">
        <v>107</v>
      </c>
      <c r="L2" s="4" t="s">
        <v>137</v>
      </c>
      <c r="M2" s="6">
        <f>SUM('Indicative Staff Workload Cost'!C3*('Unit sequence'!B7+'Unit sequence'!C7+'Unit sequence'!D7+'Unit sequence'!E7))</f>
        <v>423</v>
      </c>
      <c r="N2" s="4">
        <f>SUM('Indicative Staff Workload Cost'!C4*('Unit sequence'!B8+'Unit sequence'!C8+'Unit sequence'!D8+'Unit sequence'!E8))</f>
        <v>59.6</v>
      </c>
      <c r="O2" s="4">
        <f>SUM('Indicative Staff Workload Cost'!C5*('Unit sequence'!B11+'Unit sequence'!C11+'Unit sequence'!D11+'Unit sequence'!E11))</f>
        <v>863.28</v>
      </c>
      <c r="P2" s="4">
        <f>SUM('Indicative Staff Workload Cost'!C6*('Unit sequence'!B12+'Unit sequence'!C12+'Unit sequence'!D12+'Unit sequence'!E12))</f>
        <v>208.6</v>
      </c>
      <c r="Q2" s="4">
        <f>SUM('Indicative Staff Workload Cost'!C7*('Unit sequence'!B15+'Unit sequence'!C15+'Unit sequence'!D15+'Unit sequence'!E15))</f>
        <v>603.46999999999991</v>
      </c>
      <c r="R2" s="4">
        <f>SUM('Indicative Staff Workload Cost'!C8*('Unit sequence'!B16+'Unit sequence'!C16+'Unit sequence'!D16+'Unit sequence'!E16))</f>
        <v>64.800000000000011</v>
      </c>
      <c r="S2" s="4">
        <f>SUM('Indicative Staff Workload Cost'!C9*('Unit sequence'!B19+'Unit sequence'!C19+'Unit sequence'!D19+'Unit sequence'!E19))</f>
        <v>1269</v>
      </c>
      <c r="T2" s="4">
        <f>SUM('Indicative Staff Workload Cost'!C10*('Unit sequence'!B20+'Unit sequence'!C20+'Unit sequence'!D20+'Unit sequence'!E20))</f>
        <v>357.6</v>
      </c>
      <c r="U2" s="6">
        <f>SUM(M2:T2)</f>
        <v>3849.35</v>
      </c>
      <c r="V2" s="4">
        <f>SUM(N2,P2,R2,T2)</f>
        <v>690.6</v>
      </c>
    </row>
    <row r="3" spans="1:22" x14ac:dyDescent="0.25">
      <c r="A3" s="26" t="s">
        <v>86</v>
      </c>
      <c r="D3" s="22" t="s">
        <v>235</v>
      </c>
      <c r="E3" s="3">
        <v>71.94</v>
      </c>
      <c r="I3" s="22" t="s">
        <v>235</v>
      </c>
      <c r="L3" s="4" t="s">
        <v>138</v>
      </c>
      <c r="M3" s="6">
        <f>SUM('Indicative Staff Workload Cost'!C3*('Unit sequence'!F7+'Unit sequence'!G7+'Unit sequence'!H7+'Unit sequence'!I7))</f>
        <v>423</v>
      </c>
      <c r="N3" s="4">
        <f>SUM('Indicative Staff Workload Cost'!C4*('Unit sequence'!F8+'Unit sequence'!G8+'Unit sequence'!H8+'Unit sequence'!I8))</f>
        <v>59.6</v>
      </c>
      <c r="O3" s="4">
        <f>SUM('Indicative Staff Workload Cost'!C5*('Unit sequence'!F11+'Unit sequence'!G11+'Unit sequence'!H11+'Unit sequence'!I11))</f>
        <v>0</v>
      </c>
      <c r="P3" s="4">
        <f>SUM('Indicative Staff Workload Cost'!C6*('Unit sequence'!F12+'Unit sequence'!G12+'Unit sequence'!H12+'Unit sequence'!I12))</f>
        <v>0</v>
      </c>
      <c r="Q3" s="4">
        <f>SUM('Indicative Staff Workload Cost'!C7*('Unit sequence'!F15+'Unit sequence'!G15+'Unit sequence'!H15+'Unit sequence'!I15))</f>
        <v>0</v>
      </c>
      <c r="R3" s="4">
        <f>SUM('Indicative Staff Workload Cost'!C8*('Unit sequence'!F16+'Unit sequence'!G16+'Unit sequence'!H16+'Unit sequence'!I16))</f>
        <v>0</v>
      </c>
      <c r="S3" s="4">
        <f>SUM('Indicative Staff Workload Cost'!C9*('Unit sequence'!F19+'Unit sequence'!G19+'Unit sequence'!H19+'Unit sequence'!I19))</f>
        <v>0</v>
      </c>
      <c r="T3" s="4">
        <f>SUM('Indicative Staff Workload Cost'!C10*('Unit sequence'!F20+'Unit sequence'!G20+'Unit sequence'!H20+'Unit sequence'!I20))</f>
        <v>0</v>
      </c>
      <c r="U3" s="6">
        <f t="shared" ref="U3:U17" si="0">SUM(M3:T3)</f>
        <v>482.6</v>
      </c>
      <c r="V3" s="4">
        <f>SUM(N3,P3,R3,T3)</f>
        <v>59.6</v>
      </c>
    </row>
    <row r="4" spans="1:22" x14ac:dyDescent="0.25">
      <c r="D4" s="22" t="s">
        <v>236</v>
      </c>
      <c r="E4" s="22">
        <v>86.21</v>
      </c>
      <c r="I4" s="22" t="s">
        <v>236</v>
      </c>
      <c r="L4" s="4" t="s">
        <v>139</v>
      </c>
      <c r="M4" s="4">
        <f>SUM('Indicative Staff Workload Cost'!C3*('Unit sequence'!J7+'Unit sequence'!K7+'Unit sequence'!L7+'Unit sequence'!M7))</f>
        <v>0</v>
      </c>
      <c r="N4" s="4">
        <f>SUM('Indicative Staff Workload Cost'!C4*('Unit sequence'!J8+'Unit sequence'!K8+'Unit sequence'!L8+'Unit sequence'!M8))</f>
        <v>0</v>
      </c>
      <c r="O4" s="4">
        <f>SUM('Indicative Staff Workload Cost'!C5*('Unit sequence'!J11+'Unit sequence'!K11+'Unit sequence'!L11+'Unit sequence'!M11))</f>
        <v>0</v>
      </c>
      <c r="P4" s="4">
        <f>SUM('Indicative Staff Workload Cost'!C6*('Unit sequence'!J12+'Unit sequence'!K12+'Unit sequence'!L12+'Unit sequence'!M12))</f>
        <v>0</v>
      </c>
      <c r="Q4" s="4">
        <f>SUM('Indicative Staff Workload Cost'!C7*('Unit sequence'!J15+'Unit sequence'!K15+'Unit sequence'!L15+'Unit sequence'!M15))</f>
        <v>0</v>
      </c>
      <c r="R4" s="4">
        <f>SUM('Indicative Staff Workload Cost'!C8*('Unit sequence'!J16+'Unit sequence'!K16+'Unit sequence'!L16+'Unit sequence'!M16))</f>
        <v>0</v>
      </c>
      <c r="S4" s="4">
        <f>SUM('Indicative Staff Workload Cost'!C9*('Unit sequence'!J19+'Unit sequence'!K19+'Unit sequence'!L19+'Unit sequence'!M19))</f>
        <v>0</v>
      </c>
      <c r="T4" s="4">
        <f>SUM('Indicative Staff Workload Cost'!C10*('Unit sequence'!J20+'Unit sequence'!K20+'Unit sequence'!L20+'Unit sequence'!M20))</f>
        <v>0</v>
      </c>
      <c r="U4" s="6">
        <f t="shared" si="0"/>
        <v>0</v>
      </c>
      <c r="V4" s="4">
        <f t="shared" ref="V4:V17" si="1">SUM(N4,P4,R4,T4)</f>
        <v>0</v>
      </c>
    </row>
    <row r="5" spans="1:22" x14ac:dyDescent="0.25">
      <c r="D5" s="22" t="s">
        <v>237</v>
      </c>
      <c r="E5" s="22">
        <v>105.75</v>
      </c>
      <c r="I5" s="22" t="s">
        <v>237</v>
      </c>
      <c r="L5" s="4" t="s">
        <v>1</v>
      </c>
      <c r="M5" s="6">
        <f>SUM('Indicative Staff Workload Cost'!C3*'Unit sequence'!B7)</f>
        <v>0</v>
      </c>
      <c r="N5" s="6">
        <f>SUM('Indicative Staff Workload Cost'!C4*'Unit sequence'!B8)</f>
        <v>0</v>
      </c>
      <c r="O5" s="6">
        <f>SUM('Indicative Staff Workload Cost'!C5*'Unit sequence'!B11)</f>
        <v>287.76</v>
      </c>
      <c r="P5" s="6">
        <f>SUM('Indicative Staff Workload Cost'!C6*'Unit sequence'!B12)</f>
        <v>119.2</v>
      </c>
      <c r="Q5" s="6">
        <f>SUM('Indicative Staff Workload Cost'!C7*'Unit sequence'!B15)</f>
        <v>172.42</v>
      </c>
      <c r="R5" s="6">
        <f>SUM('Indicative Staff Workload Cost'!C8*'Unit sequence'!B16)</f>
        <v>21.6</v>
      </c>
      <c r="S5" s="6">
        <f>SUM('Indicative Staff Workload Cost'!C9*'Unit sequence'!B19)</f>
        <v>423</v>
      </c>
      <c r="T5" s="6">
        <f>SUM('Indicative Staff Workload Cost'!C10*'Unit sequence'!B20)</f>
        <v>119.2</v>
      </c>
      <c r="U5" s="6">
        <f t="shared" si="0"/>
        <v>1143.18</v>
      </c>
      <c r="V5" s="4">
        <f t="shared" si="1"/>
        <v>260</v>
      </c>
    </row>
    <row r="6" spans="1:22" ht="135" x14ac:dyDescent="0.25">
      <c r="A6" s="27" t="str">
        <f>_xlfn.CONCAT('Assessment Tasks'!A1," ",'Assessment Tasks'!B3,CHAR(10),'Assessment Tasks'!B4,CHAR(10),'Assessment Tasks'!B5)</f>
        <v>Assessment Task 1 SA#1: Discussion Board Participation and Peer Reviews
Writing posts in online discussion boards; peer feedback
0.2</v>
      </c>
      <c r="D6" s="22" t="s">
        <v>215</v>
      </c>
      <c r="L6" s="4" t="s">
        <v>2</v>
      </c>
      <c r="M6" s="6">
        <f>SUM('Indicative Staff Workload Cost'!C3*'Unit sequence'!C7)</f>
        <v>0</v>
      </c>
      <c r="N6" s="6">
        <f>SUM('Indicative Staff Workload Cost'!C4*'Unit sequence'!C8)</f>
        <v>0</v>
      </c>
      <c r="O6" s="6">
        <f>SUM('Indicative Staff Workload Cost'!C5*'Unit sequence'!C11)</f>
        <v>287.76</v>
      </c>
      <c r="P6" s="6">
        <f>SUM('Indicative Staff Workload Cost'!C6*'Unit sequence'!C12)</f>
        <v>59.6</v>
      </c>
      <c r="Q6" s="6">
        <f>SUM('Indicative Staff Workload Cost'!C7*'Unit sequence'!C15)</f>
        <v>258.63</v>
      </c>
      <c r="R6" s="6">
        <f>SUM('Indicative Staff Workload Cost'!C8*'Unit sequence'!C16)</f>
        <v>21.6</v>
      </c>
      <c r="S6" s="6">
        <f>SUM('Indicative Staff Workload Cost'!C9*'Unit sequence'!C19)</f>
        <v>423</v>
      </c>
      <c r="T6" s="6">
        <f>SUM('Indicative Staff Workload Cost'!C10*'Unit sequence'!C20)</f>
        <v>119.2</v>
      </c>
      <c r="U6" s="6">
        <f t="shared" si="0"/>
        <v>1169.7900000000002</v>
      </c>
      <c r="V6" s="4">
        <f t="shared" si="1"/>
        <v>200.4</v>
      </c>
    </row>
    <row r="7" spans="1:22" ht="60" x14ac:dyDescent="0.25">
      <c r="A7" s="28" t="str">
        <f>_xlfn.CONCAT('Assessment Tasks'!A13," ",'Assessment Tasks'!B15,CHAR(10),'Assessment Tasks'!B16,CHAR(10),'Assessment Tasks'!B17)</f>
        <v>Assessment Task 2. Task Title
Method
Weight</v>
      </c>
      <c r="D7" s="22" t="s">
        <v>216</v>
      </c>
      <c r="L7" s="4" t="s">
        <v>3</v>
      </c>
      <c r="M7" s="6">
        <f>SUM('Indicative Staff Workload Cost'!C3*'Unit sequence'!D7)</f>
        <v>0</v>
      </c>
      <c r="N7" s="6">
        <f>SUM('Indicative Staff Workload Cost'!C4*'Unit sequence'!D8)</f>
        <v>0</v>
      </c>
      <c r="O7" s="6">
        <f>SUM('Indicative Staff Workload Cost'!C5*'Unit sequence'!D11)</f>
        <v>287.76</v>
      </c>
      <c r="P7" s="6">
        <f>SUM('Indicative Staff Workload Cost'!C6*'Unit sequence'!D12)</f>
        <v>29.8</v>
      </c>
      <c r="Q7" s="6">
        <f>SUM('Indicative Staff Workload Cost'!C7*'Unit sequence'!D15)</f>
        <v>172.42</v>
      </c>
      <c r="R7" s="6">
        <f>SUM('Indicative Staff Workload Cost'!C8*'Unit sequence'!D16)</f>
        <v>21.6</v>
      </c>
      <c r="S7" s="6">
        <f>SUM('Indicative Staff Workload Cost'!C9*'Unit sequence'!D19)</f>
        <v>423</v>
      </c>
      <c r="T7" s="6">
        <f>SUM('Indicative Staff Workload Cost'!C10*'Unit sequence'!D20)</f>
        <v>119.2</v>
      </c>
      <c r="U7" s="6">
        <f t="shared" si="0"/>
        <v>1053.78</v>
      </c>
      <c r="V7" s="4">
        <f t="shared" si="1"/>
        <v>170.60000000000002</v>
      </c>
    </row>
    <row r="8" spans="1:22" ht="60" x14ac:dyDescent="0.25">
      <c r="A8" s="29" t="str">
        <f>_xlfn.CONCAT('Assessment Tasks'!A25," ",'Assessment Tasks'!B27,CHAR(10),'Assessment Tasks'!B28,CHAR(10),'Assessment Tasks'!B29)</f>
        <v>Assessment Task 3 Task Title
Method
Weight</v>
      </c>
      <c r="L8" s="4" t="s">
        <v>4</v>
      </c>
      <c r="M8" s="6">
        <f>SUM('Indicative Staff Workload Cost'!C3*'Unit sequence'!E7)</f>
        <v>423</v>
      </c>
      <c r="N8" s="6">
        <f>SUM('Indicative Staff Workload Cost'!C4*'Unit sequence'!E8)</f>
        <v>59.6</v>
      </c>
      <c r="O8" s="6">
        <f>SUM('Indicative Staff Workload Cost'!C5*'Unit sequence'!E11)</f>
        <v>0</v>
      </c>
      <c r="P8" s="6">
        <f>SUM('Indicative Staff Workload Cost'!C6*'Unit sequence'!E12)</f>
        <v>0</v>
      </c>
      <c r="Q8" s="6">
        <f>SUM('Indicative Staff Workload Cost'!C7*'Unit sequence'!E15)</f>
        <v>0</v>
      </c>
      <c r="R8" s="6">
        <f>SUM('Indicative Staff Workload Cost'!C8*'Unit sequence'!E16)</f>
        <v>0</v>
      </c>
      <c r="S8" s="6">
        <f>SUM('Indicative Staff Workload Cost'!C9*'Unit sequence'!E19)</f>
        <v>0</v>
      </c>
      <c r="T8" s="6">
        <f>SUM('Indicative Staff Workload Cost'!C10*'Unit sequence'!E20)</f>
        <v>0</v>
      </c>
      <c r="U8" s="6">
        <f t="shared" si="0"/>
        <v>482.6</v>
      </c>
      <c r="V8" s="4">
        <f t="shared" si="1"/>
        <v>59.6</v>
      </c>
    </row>
    <row r="9" spans="1:22" x14ac:dyDescent="0.25">
      <c r="L9" s="4" t="s">
        <v>5</v>
      </c>
      <c r="M9" s="6">
        <f>SUM('Indicative Staff Workload Cost'!C3*'Unit sequence'!F7)</f>
        <v>0</v>
      </c>
      <c r="N9" s="6">
        <f>SUM('Indicative Staff Workload Cost'!C4*'Unit sequence'!F8)</f>
        <v>0</v>
      </c>
      <c r="O9" s="6">
        <f>SUM('Indicative Staff Workload Cost'!C5*'Unit sequence'!F11)</f>
        <v>0</v>
      </c>
      <c r="P9" s="6">
        <f>SUM('Indicative Staff Workload Cost'!C6*'Unit sequence'!F12)</f>
        <v>0</v>
      </c>
      <c r="Q9" s="6">
        <f>SUM('Indicative Staff Workload Cost'!C7*'Unit sequence'!F15)</f>
        <v>0</v>
      </c>
      <c r="R9" s="6">
        <f>SUM('Indicative Staff Workload Cost'!C8*'Unit sequence'!F16)</f>
        <v>0</v>
      </c>
      <c r="S9" s="6">
        <f>SUM('Indicative Staff Workload Cost'!C9*'Unit sequence'!F19)</f>
        <v>0</v>
      </c>
      <c r="T9" s="6">
        <f>SUM('Indicative Staff Workload Cost'!C10*'Unit sequence'!F20)</f>
        <v>0</v>
      </c>
      <c r="U9" s="6">
        <f t="shared" si="0"/>
        <v>0</v>
      </c>
      <c r="V9" s="4">
        <f t="shared" si="1"/>
        <v>0</v>
      </c>
    </row>
    <row r="10" spans="1:22" x14ac:dyDescent="0.25">
      <c r="L10" s="4" t="s">
        <v>6</v>
      </c>
      <c r="M10" s="6">
        <f>SUM('Indicative Staff Workload Cost'!C3*'Unit sequence'!G7)</f>
        <v>0</v>
      </c>
      <c r="N10" s="6">
        <f>SUM('Indicative Staff Workload Cost'!C4*'Unit sequence'!G8)</f>
        <v>0</v>
      </c>
      <c r="O10" s="6">
        <f>SUM('Indicative Staff Workload Cost'!C5*'Unit sequence'!G11)</f>
        <v>0</v>
      </c>
      <c r="P10" s="6">
        <f>SUM('Indicative Staff Workload Cost'!C6*'Unit sequence'!G12)</f>
        <v>0</v>
      </c>
      <c r="Q10" s="6">
        <f>SUM('Indicative Staff Workload Cost'!C7*'Unit sequence'!G15)</f>
        <v>0</v>
      </c>
      <c r="R10" s="6">
        <f>SUM('Indicative Staff Workload Cost'!C8*'Unit sequence'!G16)</f>
        <v>0</v>
      </c>
      <c r="S10" s="6">
        <f>SUM('Indicative Staff Workload Cost'!C9*'Unit sequence'!G19)</f>
        <v>0</v>
      </c>
      <c r="T10" s="6">
        <f>SUM('Indicative Staff Workload Cost'!C10*'Unit sequence'!G20)</f>
        <v>0</v>
      </c>
      <c r="U10" s="6">
        <f t="shared" si="0"/>
        <v>0</v>
      </c>
      <c r="V10" s="4">
        <f t="shared" si="1"/>
        <v>0</v>
      </c>
    </row>
    <row r="11" spans="1:22" x14ac:dyDescent="0.25">
      <c r="L11" s="4" t="s">
        <v>7</v>
      </c>
      <c r="M11" s="6">
        <f>SUM('Indicative Staff Workload Cost'!C3*'Unit sequence'!H7)</f>
        <v>0</v>
      </c>
      <c r="N11" s="6">
        <f>SUM('Indicative Staff Workload Cost'!C4*'Unit sequence'!H8)</f>
        <v>0</v>
      </c>
      <c r="O11" s="6">
        <f>SUM('Indicative Staff Workload Cost'!C5*'Unit sequence'!H11)</f>
        <v>0</v>
      </c>
      <c r="P11" s="6">
        <f>SUM('Indicative Staff Workload Cost'!C6*'Unit sequence'!H12)</f>
        <v>0</v>
      </c>
      <c r="Q11" s="6">
        <f>SUM('Indicative Staff Workload Cost'!C7*'Unit sequence'!H15)</f>
        <v>0</v>
      </c>
      <c r="R11" s="6">
        <f>SUM('Indicative Staff Workload Cost'!C8*'Unit sequence'!H16)</f>
        <v>0</v>
      </c>
      <c r="S11" s="6">
        <f>SUM('Indicative Staff Workload Cost'!C9*'Unit sequence'!H19)</f>
        <v>0</v>
      </c>
      <c r="T11" s="6">
        <f>SUM('Indicative Staff Workload Cost'!C10*'Unit sequence'!H20)</f>
        <v>0</v>
      </c>
      <c r="U11" s="6">
        <f t="shared" si="0"/>
        <v>0</v>
      </c>
      <c r="V11" s="4">
        <f t="shared" si="1"/>
        <v>0</v>
      </c>
    </row>
    <row r="12" spans="1:22" x14ac:dyDescent="0.25">
      <c r="A12" s="3">
        <f>IF(AND('Blend Learning Level Checker'!H3="yes",'Blend Learning Level Checker'!H4="yes", 'Blend Learning Level Checker'!H10="yes",'Blend Learning Level Checker'!H11="yes",'Blend Learning Level Checker'!H12="yes",'Blend Learning Level Checker'!H22="yes",'Blend Learning Level Checker'!H26="yes"),1,"")</f>
        <v>1</v>
      </c>
      <c r="L12" s="4" t="s">
        <v>8</v>
      </c>
      <c r="M12" s="6">
        <f>SUM('Indicative Staff Workload Cost'!C3*'Unit sequence'!I7)</f>
        <v>423</v>
      </c>
      <c r="N12" s="6">
        <f>SUM('Indicative Staff Workload Cost'!C4*'Unit sequence'!I8)</f>
        <v>59.6</v>
      </c>
      <c r="O12" s="6">
        <f>SUM('Indicative Staff Workload Cost'!C5*'Unit sequence'!I11)</f>
        <v>0</v>
      </c>
      <c r="P12" s="6">
        <f>SUM('Indicative Staff Workload Cost'!C6*'Unit sequence'!I12)</f>
        <v>0</v>
      </c>
      <c r="Q12" s="6">
        <f>SUM('Indicative Staff Workload Cost'!C7*'Unit sequence'!I15)</f>
        <v>0</v>
      </c>
      <c r="R12" s="6">
        <f>SUM('Indicative Staff Workload Cost'!C8*'Unit sequence'!I16)</f>
        <v>0</v>
      </c>
      <c r="S12" s="6">
        <f>SUM('Indicative Staff Workload Cost'!C9*'Unit sequence'!I19)</f>
        <v>0</v>
      </c>
      <c r="T12" s="6">
        <f>SUM('Indicative Staff Workload Cost'!C10*'Unit sequence'!I20)</f>
        <v>0</v>
      </c>
      <c r="U12" s="6">
        <f t="shared" si="0"/>
        <v>482.6</v>
      </c>
      <c r="V12" s="4">
        <f t="shared" si="1"/>
        <v>59.6</v>
      </c>
    </row>
    <row r="13" spans="1:22" x14ac:dyDescent="0.25">
      <c r="A13" s="3">
        <f>IF(AND('Blend Learning Level Checker'!H3="yes",'Blend Learning Level Checker'!H4="yes",'Blend Learning Level Checker'!H5="yes",'Blend Learning Level Checker'!H6="yes",'Blend Learning Level Checker'!H10="yes",'Blend Learning Level Checker'!H11="yes",'Blend Learning Level Checker'!H12="yes",'Blend Learning Level Checker'!H13="yes",'Blend Learning Level Checker'!H22="yes",'Blend Learning Level Checker'!H23="yes",'Blend Learning Level Checker'!H24="yes",'Blend Learning Level Checker'!H26="yes",'Blend Learning Level Checker'!H28="yes"),1,"")</f>
        <v>1</v>
      </c>
      <c r="L13" s="4" t="s">
        <v>9</v>
      </c>
      <c r="M13" s="6">
        <f>SUM('Indicative Staff Workload Cost'!C3*'Unit sequence'!J7)</f>
        <v>0</v>
      </c>
      <c r="N13" s="6">
        <f>SUM('Indicative Staff Workload Cost'!C4*'Unit sequence'!J8)</f>
        <v>0</v>
      </c>
      <c r="O13" s="6">
        <f>SUM('Indicative Staff Workload Cost'!C5*'Unit sequence'!J11)</f>
        <v>0</v>
      </c>
      <c r="P13" s="6">
        <f>SUM('Indicative Staff Workload Cost'!C6*'Unit sequence'!J12)</f>
        <v>0</v>
      </c>
      <c r="Q13" s="6">
        <f>SUM('Indicative Staff Workload Cost'!C7*'Unit sequence'!J15)</f>
        <v>0</v>
      </c>
      <c r="R13" s="6">
        <f>SUM('Indicative Staff Workload Cost'!C8*'Unit sequence'!J16)</f>
        <v>0</v>
      </c>
      <c r="S13" s="6">
        <f>SUM('Indicative Staff Workload Cost'!C9*'Unit sequence'!J19)</f>
        <v>0</v>
      </c>
      <c r="T13" s="6">
        <f>SUM('Indicative Staff Workload Cost'!C10*'Unit sequence'!J20)</f>
        <v>0</v>
      </c>
      <c r="U13" s="6">
        <f t="shared" si="0"/>
        <v>0</v>
      </c>
      <c r="V13" s="4">
        <f t="shared" si="1"/>
        <v>0</v>
      </c>
    </row>
    <row r="14" spans="1:22" x14ac:dyDescent="0.25">
      <c r="A14" s="3">
        <f>IF(AND('Blend Learning Level Checker'!H3="yes",'Blend Learning Level Checker'!H4="yes",'Blend Learning Level Checker'!H5="yes",'Blend Learning Level Checker'!H6="yes",'Blend Learning Level Checker'!H10="yes",'Blend Learning Level Checker'!H11="yes",'Blend Learning Level Checker'!H12="yes",'Blend Learning Level Checker'!H13="yes",'Blend Learning Level Checker'!H22="yes",'Blend Learning Level Checker'!H23="yes",'Blend Learning Level Checker'!H24="yes",'Blend Learning Level Checker'!H26="yes",'Blend Learning Level Checker'!H28="yes",'Blend Learning Level Checker'!H7="yes",'Blend Learning Level Checker'!H8="yes",'Blend Learning Level Checker'!H14="yes",'Blend Learning Level Checker'!H15="yes",'Blend Learning Level Checker'!H16="yes",'Blend Learning Level Checker'!H29="yes"),1,"")</f>
        <v>1</v>
      </c>
      <c r="L14" s="4" t="s">
        <v>10</v>
      </c>
      <c r="M14" s="6">
        <f>SUM('Indicative Staff Workload Cost'!C3*'Unit sequence'!K7)</f>
        <v>0</v>
      </c>
      <c r="N14" s="6">
        <f>SUM('Indicative Staff Workload Cost'!C4*'Unit sequence'!K8)</f>
        <v>0</v>
      </c>
      <c r="O14" s="6">
        <f>SUM('Indicative Staff Workload Cost'!C5*'Unit sequence'!K11)</f>
        <v>0</v>
      </c>
      <c r="P14" s="6">
        <f>SUM('Indicative Staff Workload Cost'!C6*'Unit sequence'!K12)</f>
        <v>0</v>
      </c>
      <c r="Q14" s="6">
        <f>SUM('Indicative Staff Workload Cost'!C7*'Unit sequence'!K15)</f>
        <v>0</v>
      </c>
      <c r="R14" s="6">
        <f>SUM('Indicative Staff Workload Cost'!C8*'Unit sequence'!K16)</f>
        <v>0</v>
      </c>
      <c r="S14" s="6">
        <f>SUM('Indicative Staff Workload Cost'!C9*'Unit sequence'!K19)</f>
        <v>0</v>
      </c>
      <c r="T14" s="6">
        <f>SUM('Indicative Staff Workload Cost'!C10*'Unit sequence'!K20)</f>
        <v>0</v>
      </c>
      <c r="U14" s="6">
        <f t="shared" si="0"/>
        <v>0</v>
      </c>
      <c r="V14" s="4">
        <f t="shared" si="1"/>
        <v>0</v>
      </c>
    </row>
    <row r="15" spans="1:22" x14ac:dyDescent="0.25">
      <c r="A15" s="3">
        <f>IF(AND('Blend Learning Level Checker'!H3="yes",'Blend Learning Level Checker'!H4="yes",'Blend Learning Level Checker'!H5="yes",'Blend Learning Level Checker'!H6="yes",'Blend Learning Level Checker'!H10="yes",'Blend Learning Level Checker'!H11="yes",'Blend Learning Level Checker'!H12="yes",'Blend Learning Level Checker'!H13="yes",'Blend Learning Level Checker'!H22="yes",'Blend Learning Level Checker'!H23="yes",'Blend Learning Level Checker'!H24="yes",'Blend Learning Level Checker'!H26="yes",'Blend Learning Level Checker'!H28="yes",'Blend Learning Level Checker'!H7="yes",'Blend Learning Level Checker'!H8="yes",'Blend Learning Level Checker'!H14="yes",'Blend Learning Level Checker'!H15="yes",'Blend Learning Level Checker'!H16="yes",'Blend Learning Level Checker'!H29="yes",'Blend Learning Level Checker'!H9="yes",'Blend Learning Level Checker'!H17="yes",'Blend Learning Level Checker'!H18="yes",'Blend Learning Level Checker'!H25="yes",'Blend Learning Level Checker'!H30="yes",'Blend Learning Level Checker'!H31="yes"),1,"")</f>
        <v>1</v>
      </c>
      <c r="L15" s="4" t="s">
        <v>11</v>
      </c>
      <c r="M15" s="6">
        <f>SUM('Indicative Staff Workload Cost'!C3*'Unit sequence'!L7)</f>
        <v>0</v>
      </c>
      <c r="N15" s="6">
        <f>SUM('Indicative Staff Workload Cost'!C4*'Unit sequence'!L8)</f>
        <v>0</v>
      </c>
      <c r="O15" s="6">
        <f>SUM('Indicative Staff Workload Cost'!C5*'Unit sequence'!L11)</f>
        <v>0</v>
      </c>
      <c r="P15" s="6">
        <f>SUM('Indicative Staff Workload Cost'!C6*'Unit sequence'!L12)</f>
        <v>0</v>
      </c>
      <c r="Q15" s="6">
        <f>SUM('Indicative Staff Workload Cost'!C7*'Unit sequence'!L15)</f>
        <v>0</v>
      </c>
      <c r="R15" s="6">
        <f>SUM('Indicative Staff Workload Cost'!C8*'Unit sequence'!L16)</f>
        <v>0</v>
      </c>
      <c r="S15" s="6">
        <f>SUM('Indicative Staff Workload Cost'!C9*'Unit sequence'!L19)</f>
        <v>0</v>
      </c>
      <c r="T15" s="6">
        <f>SUM('Indicative Staff Workload Cost'!C10*'Unit sequence'!L20)</f>
        <v>0</v>
      </c>
      <c r="U15" s="6">
        <f t="shared" si="0"/>
        <v>0</v>
      </c>
      <c r="V15" s="4">
        <f t="shared" si="1"/>
        <v>0</v>
      </c>
    </row>
    <row r="16" spans="1:22" x14ac:dyDescent="0.25">
      <c r="A16" s="3" t="str">
        <f>IF(AND('Blend Learning Level Checker'!H3="yes",'Blend Learning Level Checker'!H4="yes",'Blend Learning Level Checker'!H5="yes",'Blend Learning Level Checker'!H6="yes",'Blend Learning Level Checker'!H10="yes",'Blend Learning Level Checker'!H11="yes",'Blend Learning Level Checker'!H12="yes",'Blend Learning Level Checker'!H13="yes",'Blend Learning Level Checker'!H22="yes",'Blend Learning Level Checker'!H23="yes",'Blend Learning Level Checker'!H24="yes",'Blend Learning Level Checker'!H26="yes",'Blend Learning Level Checker'!H28="yes",'Blend Learning Level Checker'!H7="yes",'Blend Learning Level Checker'!H8="yes",'Blend Learning Level Checker'!H14="yes",'Blend Learning Level Checker'!H15="yes",'Blend Learning Level Checker'!H16="yes",'Blend Learning Level Checker'!H29="yes",'Blend Learning Level Checker'!H9="yes",'Blend Learning Level Checker'!H17="yes",'Blend Learning Level Checker'!H18="yes",'Blend Learning Level Checker'!H25="yes",'Blend Learning Level Checker'!H30="yes",'Blend Learning Level Checker'!H32="yes",'Blend Learning Level Checker'!H33="yes"),1,"")</f>
        <v/>
      </c>
      <c r="L16" s="4" t="s">
        <v>12</v>
      </c>
      <c r="M16" s="6">
        <f>SUM('Indicative Staff Workload Cost'!C3*'Unit sequence'!M7)</f>
        <v>0</v>
      </c>
      <c r="N16" s="6">
        <f>SUM('Indicative Staff Workload Cost'!C4*'Unit sequence'!M8)</f>
        <v>0</v>
      </c>
      <c r="O16" s="6">
        <f>SUM('Indicative Staff Workload Cost'!C5*'Unit sequence'!M11)</f>
        <v>0</v>
      </c>
      <c r="P16" s="6">
        <f>SUM('Indicative Staff Workload Cost'!C6*'Unit sequence'!M12)</f>
        <v>0</v>
      </c>
      <c r="Q16" s="6">
        <f>SUM('Indicative Staff Workload Cost'!C7*'Unit sequence'!M15)</f>
        <v>0</v>
      </c>
      <c r="R16" s="6">
        <f>SUM('Indicative Staff Workload Cost'!C8*'Unit sequence'!M16)</f>
        <v>0</v>
      </c>
      <c r="S16" s="6">
        <f>SUM('Indicative Staff Workload Cost'!C9*'Unit sequence'!M19)</f>
        <v>0</v>
      </c>
      <c r="T16" s="6">
        <f>SUM('Indicative Staff Workload Cost'!C10*'Unit sequence'!M20)</f>
        <v>0</v>
      </c>
      <c r="U16" s="6">
        <f t="shared" si="0"/>
        <v>0</v>
      </c>
      <c r="V16" s="4">
        <f t="shared" si="1"/>
        <v>0</v>
      </c>
    </row>
    <row r="17" spans="1:22" x14ac:dyDescent="0.25">
      <c r="A17" s="3">
        <f>SUM(A12:A16)</f>
        <v>4</v>
      </c>
      <c r="L17" s="30" t="s">
        <v>13</v>
      </c>
      <c r="M17" s="7">
        <f>SUM('Indicative Staff Workload Cost'!C3*'Unit sequence'!N7)</f>
        <v>423</v>
      </c>
      <c r="N17" s="7">
        <f>SUM('Indicative Staff Workload Cost'!C4*'Unit sequence'!N8)</f>
        <v>59.6</v>
      </c>
      <c r="O17" s="7">
        <f>SUM('Indicative Staff Workload Cost'!C5*'Unit sequence'!N11)</f>
        <v>0</v>
      </c>
      <c r="P17" s="7">
        <f>SUM('Indicative Staff Workload Cost'!C6*'Unit sequence'!N12)</f>
        <v>0</v>
      </c>
      <c r="Q17" s="7">
        <f>SUM('Indicative Staff Workload Cost'!C7*'Unit sequence'!N15)</f>
        <v>0</v>
      </c>
      <c r="R17" s="7">
        <f>SUM('Indicative Staff Workload Cost'!C8*'Unit sequence'!N16)</f>
        <v>0</v>
      </c>
      <c r="S17" s="7">
        <f>SUM('Indicative Staff Workload Cost'!C9*'Unit sequence'!N19)</f>
        <v>0</v>
      </c>
      <c r="T17" s="7">
        <f>SUM('Indicative Staff Workload Cost'!C10*'Unit sequence'!N20)</f>
        <v>0</v>
      </c>
      <c r="U17" s="6">
        <f t="shared" si="0"/>
        <v>482.6</v>
      </c>
      <c r="V17" s="4">
        <f t="shared" si="1"/>
        <v>59.6</v>
      </c>
    </row>
    <row r="18" spans="1:22" ht="15.75" thickBot="1" x14ac:dyDescent="0.3"/>
    <row r="19" spans="1:22" x14ac:dyDescent="0.25">
      <c r="L19" s="20" t="s">
        <v>151</v>
      </c>
      <c r="M19" s="10"/>
      <c r="N19" s="10"/>
      <c r="O19" s="10"/>
      <c r="P19" s="10"/>
      <c r="Q19" s="10"/>
      <c r="R19" s="10"/>
      <c r="S19" s="10"/>
      <c r="T19" s="11"/>
    </row>
    <row r="20" spans="1:22" x14ac:dyDescent="0.25">
      <c r="L20" s="12" t="s">
        <v>137</v>
      </c>
      <c r="M20" s="6">
        <f>U2</f>
        <v>3849.35</v>
      </c>
      <c r="N20" s="8"/>
      <c r="O20" s="4" t="s">
        <v>142</v>
      </c>
      <c r="P20" s="4" t="str">
        <f>'Micro course selector'!B2</f>
        <v>Weeks 1-4</v>
      </c>
      <c r="Q20" s="4" t="str">
        <f>'Micro course selector'!C2</f>
        <v>N/A</v>
      </c>
      <c r="R20" s="4" t="str">
        <f>'Micro course selector'!D2</f>
        <v>N/A</v>
      </c>
      <c r="S20" s="4" t="str">
        <f>'Micro course selector'!E2</f>
        <v>N/A</v>
      </c>
      <c r="T20" s="13" t="s">
        <v>122</v>
      </c>
    </row>
    <row r="21" spans="1:22" x14ac:dyDescent="0.25">
      <c r="L21" s="12" t="s">
        <v>138</v>
      </c>
      <c r="M21" s="6">
        <f t="shared" ref="M21:M34" si="2">U3</f>
        <v>482.6</v>
      </c>
      <c r="N21" s="8"/>
      <c r="O21" s="4" t="s">
        <v>143</v>
      </c>
      <c r="P21" s="7">
        <f>VLOOKUP(P20,L20:M35,2,FALSE)</f>
        <v>3849.35</v>
      </c>
      <c r="Q21" s="7">
        <f>VLOOKUP(Q20,L20:M35,2,FALSE)</f>
        <v>0</v>
      </c>
      <c r="R21" s="7">
        <f>VLOOKUP(R20,L20:M35,2,FALSE)</f>
        <v>0</v>
      </c>
      <c r="S21" s="7">
        <f>VLOOKUP(S20,L20:M35,2,FALSE)</f>
        <v>0</v>
      </c>
      <c r="T21" s="14">
        <f>SUM(P21:S21)</f>
        <v>3849.35</v>
      </c>
    </row>
    <row r="22" spans="1:22" x14ac:dyDescent="0.25">
      <c r="L22" s="12" t="s">
        <v>139</v>
      </c>
      <c r="M22" s="6">
        <f t="shared" si="2"/>
        <v>0</v>
      </c>
      <c r="N22" s="8"/>
      <c r="O22" s="8"/>
      <c r="P22" s="8"/>
      <c r="Q22" s="8"/>
      <c r="R22" s="8"/>
      <c r="S22" s="8"/>
      <c r="T22" s="15"/>
    </row>
    <row r="23" spans="1:22" x14ac:dyDescent="0.25">
      <c r="A23" s="22" t="s">
        <v>231</v>
      </c>
      <c r="L23" s="12" t="s">
        <v>1</v>
      </c>
      <c r="M23" s="6">
        <f t="shared" si="2"/>
        <v>1143.18</v>
      </c>
      <c r="N23" s="8"/>
      <c r="O23" s="4" t="s">
        <v>145</v>
      </c>
      <c r="P23" s="4" t="str">
        <f>'Micro course selector'!B3</f>
        <v>Weeks 5-8</v>
      </c>
      <c r="Q23" s="4" t="str">
        <f>'Micro course selector'!C3</f>
        <v>N/A</v>
      </c>
      <c r="R23" s="4" t="str">
        <f>'Micro course selector'!D3</f>
        <v>N/A</v>
      </c>
      <c r="S23" s="4" t="str">
        <f>'Micro course selector'!E3</f>
        <v>N/A</v>
      </c>
      <c r="T23" s="13" t="s">
        <v>122</v>
      </c>
    </row>
    <row r="24" spans="1:22" x14ac:dyDescent="0.25">
      <c r="A24" s="22" t="s">
        <v>217</v>
      </c>
      <c r="L24" s="12" t="s">
        <v>2</v>
      </c>
      <c r="M24" s="6">
        <f t="shared" si="2"/>
        <v>1169.7900000000002</v>
      </c>
      <c r="N24" s="8"/>
      <c r="O24" s="4" t="s">
        <v>147</v>
      </c>
      <c r="P24" s="7">
        <f>VLOOKUP(P23,L20:M35,2,FALSE)</f>
        <v>482.6</v>
      </c>
      <c r="Q24" s="7">
        <f>VLOOKUP(Q23,L20:M35,2,FALSE)</f>
        <v>0</v>
      </c>
      <c r="R24" s="7">
        <f>VLOOKUP(R23,L20:M35,2,FALSE)</f>
        <v>0</v>
      </c>
      <c r="S24" s="7">
        <f>VLOOKUP(S23,L20:M35,2,FALSE)</f>
        <v>0</v>
      </c>
      <c r="T24" s="14">
        <f>SUM(P24:S24)</f>
        <v>482.6</v>
      </c>
    </row>
    <row r="25" spans="1:22" x14ac:dyDescent="0.25">
      <c r="A25" s="22" t="s">
        <v>218</v>
      </c>
      <c r="L25" s="12" t="s">
        <v>3</v>
      </c>
      <c r="M25" s="6">
        <f t="shared" si="2"/>
        <v>1053.78</v>
      </c>
      <c r="N25" s="8"/>
      <c r="O25" s="8"/>
      <c r="P25" s="8"/>
      <c r="Q25" s="8"/>
      <c r="R25" s="8"/>
      <c r="S25" s="8"/>
      <c r="T25" s="15"/>
    </row>
    <row r="26" spans="1:22" x14ac:dyDescent="0.25">
      <c r="A26" s="22" t="s">
        <v>219</v>
      </c>
      <c r="L26" s="12" t="s">
        <v>4</v>
      </c>
      <c r="M26" s="6">
        <f t="shared" si="2"/>
        <v>482.6</v>
      </c>
      <c r="N26" s="8"/>
      <c r="O26" s="4" t="s">
        <v>146</v>
      </c>
      <c r="P26" s="4" t="str">
        <f>'Micro course selector'!B4</f>
        <v>Week 9</v>
      </c>
      <c r="Q26" s="4" t="str">
        <f>'Micro course selector'!C4</f>
        <v>Week 10</v>
      </c>
      <c r="R26" s="4" t="str">
        <f>'Micro course selector'!D4</f>
        <v>Week 12</v>
      </c>
      <c r="S26" s="4" t="str">
        <f>'Micro course selector'!E4</f>
        <v>N/A</v>
      </c>
      <c r="T26" s="13" t="s">
        <v>122</v>
      </c>
    </row>
    <row r="27" spans="1:22" x14ac:dyDescent="0.25">
      <c r="A27" s="22" t="s">
        <v>220</v>
      </c>
      <c r="L27" s="12" t="s">
        <v>5</v>
      </c>
      <c r="M27" s="6">
        <f t="shared" si="2"/>
        <v>0</v>
      </c>
      <c r="N27" s="8"/>
      <c r="O27" s="4" t="s">
        <v>148</v>
      </c>
      <c r="P27" s="7">
        <f>VLOOKUP(P26,L20:M35,2,FALSE)</f>
        <v>0</v>
      </c>
      <c r="Q27" s="7">
        <f>VLOOKUP(Q26,L20:M35,2,FALSE)</f>
        <v>0</v>
      </c>
      <c r="R27" s="7">
        <f>VLOOKUP(R26,L20:M35,2,FALSE)</f>
        <v>0</v>
      </c>
      <c r="S27" s="7">
        <f>VLOOKUP(S26,L20:M35,2,FALSE)</f>
        <v>0</v>
      </c>
      <c r="T27" s="14">
        <f>SUM(P27:S27)</f>
        <v>0</v>
      </c>
    </row>
    <row r="28" spans="1:22" x14ac:dyDescent="0.25">
      <c r="A28" s="22" t="s">
        <v>221</v>
      </c>
      <c r="L28" s="12" t="s">
        <v>6</v>
      </c>
      <c r="M28" s="6">
        <f t="shared" si="2"/>
        <v>0</v>
      </c>
      <c r="N28" s="8"/>
      <c r="O28" s="8"/>
      <c r="P28" s="8"/>
      <c r="Q28" s="8"/>
      <c r="R28" s="8"/>
      <c r="S28" s="8"/>
      <c r="T28" s="15"/>
    </row>
    <row r="29" spans="1:22" x14ac:dyDescent="0.25">
      <c r="L29" s="12" t="s">
        <v>7</v>
      </c>
      <c r="M29" s="6">
        <f t="shared" si="2"/>
        <v>0</v>
      </c>
      <c r="N29" s="8"/>
      <c r="O29" s="8"/>
      <c r="P29" s="8"/>
      <c r="Q29" s="8"/>
      <c r="R29" s="8"/>
      <c r="S29" s="8"/>
      <c r="T29" s="15"/>
    </row>
    <row r="30" spans="1:22" x14ac:dyDescent="0.25">
      <c r="A30" s="22" t="str">
        <f>IF(A17=0,A23,IF(A17=1,A24,IF(A17=2,A25,IF(A17=3,A26,IF(A17=4,A27,IF(A17=5,A28))))))</f>
        <v>Congratulations! You have reached blended learning level 4.  Why not try adding extra features to reach Level 5.</v>
      </c>
      <c r="L30" s="12" t="s">
        <v>8</v>
      </c>
      <c r="M30" s="6">
        <f t="shared" si="2"/>
        <v>482.6</v>
      </c>
      <c r="N30" s="8"/>
      <c r="O30" s="8"/>
      <c r="P30" s="8"/>
      <c r="Q30" s="8"/>
      <c r="R30" s="8"/>
      <c r="S30" s="8"/>
      <c r="T30" s="15"/>
    </row>
    <row r="31" spans="1:22" x14ac:dyDescent="0.25">
      <c r="L31" s="12" t="s">
        <v>9</v>
      </c>
      <c r="M31" s="6">
        <f t="shared" si="2"/>
        <v>0</v>
      </c>
      <c r="N31" s="8"/>
      <c r="O31" s="8"/>
      <c r="P31" s="8"/>
      <c r="Q31" s="8"/>
      <c r="R31" s="8"/>
      <c r="S31" s="8"/>
      <c r="T31" s="15"/>
    </row>
    <row r="32" spans="1:22" x14ac:dyDescent="0.25">
      <c r="L32" s="12" t="s">
        <v>10</v>
      </c>
      <c r="M32" s="6">
        <f t="shared" si="2"/>
        <v>0</v>
      </c>
      <c r="N32" s="8"/>
      <c r="O32" s="8"/>
      <c r="P32" s="8"/>
      <c r="Q32" s="8"/>
      <c r="R32" s="8"/>
      <c r="S32" s="8"/>
      <c r="T32" s="15"/>
    </row>
    <row r="33" spans="12:20" x14ac:dyDescent="0.25">
      <c r="L33" s="12" t="s">
        <v>11</v>
      </c>
      <c r="M33" s="6">
        <f t="shared" si="2"/>
        <v>0</v>
      </c>
      <c r="N33" s="8"/>
      <c r="O33" s="8"/>
      <c r="P33" s="8"/>
      <c r="Q33" s="8"/>
      <c r="R33" s="8"/>
      <c r="S33" s="8"/>
      <c r="T33" s="15"/>
    </row>
    <row r="34" spans="12:20" x14ac:dyDescent="0.25">
      <c r="L34" s="12" t="s">
        <v>12</v>
      </c>
      <c r="M34" s="6">
        <f t="shared" si="2"/>
        <v>0</v>
      </c>
      <c r="N34" s="8"/>
      <c r="O34" s="8"/>
      <c r="P34" s="8"/>
      <c r="Q34" s="8"/>
      <c r="R34" s="8"/>
      <c r="S34" s="8"/>
      <c r="T34" s="15"/>
    </row>
    <row r="35" spans="12:20" ht="15.75" thickBot="1" x14ac:dyDescent="0.3">
      <c r="L35" s="16" t="s">
        <v>144</v>
      </c>
      <c r="M35" s="17">
        <v>0</v>
      </c>
      <c r="N35" s="18"/>
      <c r="O35" s="18"/>
      <c r="P35" s="18"/>
      <c r="Q35" s="18"/>
      <c r="R35" s="18"/>
      <c r="S35" s="18"/>
      <c r="T35" s="19"/>
    </row>
    <row r="36" spans="12:20" ht="15.75" thickBot="1" x14ac:dyDescent="0.3">
      <c r="L36" s="8"/>
      <c r="M36" s="9"/>
    </row>
    <row r="37" spans="12:20" x14ac:dyDescent="0.25">
      <c r="L37" s="23" t="s">
        <v>154</v>
      </c>
      <c r="M37" s="10"/>
      <c r="N37" s="10"/>
      <c r="O37" s="10"/>
      <c r="P37" s="10"/>
      <c r="Q37" s="10"/>
      <c r="R37" s="10"/>
      <c r="S37" s="10"/>
      <c r="T37" s="11"/>
    </row>
    <row r="38" spans="12:20" x14ac:dyDescent="0.25">
      <c r="L38" s="12" t="s">
        <v>137</v>
      </c>
      <c r="M38" s="4">
        <f>V2</f>
        <v>690.6</v>
      </c>
      <c r="N38" s="8"/>
      <c r="O38" s="4" t="s">
        <v>142</v>
      </c>
      <c r="P38" s="4" t="str">
        <f>'Micro course selector'!B2</f>
        <v>Weeks 1-4</v>
      </c>
      <c r="Q38" s="4" t="str">
        <f>'Micro course selector'!C2</f>
        <v>N/A</v>
      </c>
      <c r="R38" s="4" t="str">
        <f>'Micro course selector'!D2</f>
        <v>N/A</v>
      </c>
      <c r="S38" s="4" t="str">
        <f>'Micro course selector'!E2</f>
        <v>N/A</v>
      </c>
      <c r="T38" s="13" t="s">
        <v>122</v>
      </c>
    </row>
    <row r="39" spans="12:20" x14ac:dyDescent="0.25">
      <c r="L39" s="12" t="s">
        <v>138</v>
      </c>
      <c r="M39" s="4">
        <f t="shared" ref="M39:M52" si="3">V3</f>
        <v>59.6</v>
      </c>
      <c r="N39" s="8"/>
      <c r="O39" s="4" t="s">
        <v>143</v>
      </c>
      <c r="P39" s="7">
        <f>VLOOKUP(P38,L38:M53,2,FALSE)</f>
        <v>690.6</v>
      </c>
      <c r="Q39" s="7">
        <f>VLOOKUP(Q38,L38:M53,2,FALSE)</f>
        <v>0</v>
      </c>
      <c r="R39" s="7">
        <f>VLOOKUP(R38,L38:M53,2,FALSE)</f>
        <v>0</v>
      </c>
      <c r="S39" s="7">
        <f>VLOOKUP(S38,L38:M53,2,FALSE)</f>
        <v>0</v>
      </c>
      <c r="T39" s="14">
        <f>SUM(P39:S39)</f>
        <v>690.6</v>
      </c>
    </row>
    <row r="40" spans="12:20" x14ac:dyDescent="0.25">
      <c r="L40" s="12" t="s">
        <v>139</v>
      </c>
      <c r="M40" s="4">
        <f t="shared" si="3"/>
        <v>0</v>
      </c>
      <c r="N40" s="8"/>
      <c r="O40" s="8"/>
      <c r="P40" s="8"/>
      <c r="Q40" s="8"/>
      <c r="R40" s="8"/>
      <c r="S40" s="8"/>
      <c r="T40" s="15"/>
    </row>
    <row r="41" spans="12:20" x14ac:dyDescent="0.25">
      <c r="L41" s="12" t="s">
        <v>1</v>
      </c>
      <c r="M41" s="4">
        <f t="shared" si="3"/>
        <v>260</v>
      </c>
      <c r="N41" s="8"/>
      <c r="O41" s="4" t="s">
        <v>145</v>
      </c>
      <c r="P41" s="4" t="str">
        <f>'Micro course selector'!B3</f>
        <v>Weeks 5-8</v>
      </c>
      <c r="Q41" s="4" t="str">
        <f>'Micro course selector'!C3</f>
        <v>N/A</v>
      </c>
      <c r="R41" s="4" t="str">
        <f>'Micro course selector'!D3</f>
        <v>N/A</v>
      </c>
      <c r="S41" s="4" t="str">
        <f>'Micro course selector'!E3</f>
        <v>N/A</v>
      </c>
      <c r="T41" s="13" t="s">
        <v>122</v>
      </c>
    </row>
    <row r="42" spans="12:20" x14ac:dyDescent="0.25">
      <c r="L42" s="12" t="s">
        <v>2</v>
      </c>
      <c r="M42" s="4">
        <f t="shared" si="3"/>
        <v>200.4</v>
      </c>
      <c r="N42" s="8"/>
      <c r="O42" s="4" t="s">
        <v>147</v>
      </c>
      <c r="P42" s="7">
        <f>VLOOKUP(P41,L38:M53,2,FALSE)</f>
        <v>59.6</v>
      </c>
      <c r="Q42" s="7">
        <f>VLOOKUP(Q41,L38:M53,2,FALSE)</f>
        <v>0</v>
      </c>
      <c r="R42" s="7">
        <f>VLOOKUP(R41,L38:M53,2,FALSE)</f>
        <v>0</v>
      </c>
      <c r="S42" s="7">
        <f>VLOOKUP(S41,L38:M53,2,FALSE)</f>
        <v>0</v>
      </c>
      <c r="T42" s="14">
        <f>SUM(P42:S42)</f>
        <v>59.6</v>
      </c>
    </row>
    <row r="43" spans="12:20" x14ac:dyDescent="0.25">
      <c r="L43" s="12" t="s">
        <v>3</v>
      </c>
      <c r="M43" s="4">
        <f t="shared" si="3"/>
        <v>170.60000000000002</v>
      </c>
      <c r="N43" s="8"/>
      <c r="O43" s="8"/>
      <c r="P43" s="8"/>
      <c r="Q43" s="8"/>
      <c r="R43" s="8"/>
      <c r="S43" s="8"/>
      <c r="T43" s="15"/>
    </row>
    <row r="44" spans="12:20" x14ac:dyDescent="0.25">
      <c r="L44" s="12" t="s">
        <v>4</v>
      </c>
      <c r="M44" s="4">
        <f t="shared" si="3"/>
        <v>59.6</v>
      </c>
      <c r="N44" s="8"/>
      <c r="O44" s="4" t="s">
        <v>146</v>
      </c>
      <c r="P44" s="4" t="str">
        <f>'Micro course selector'!B4</f>
        <v>Week 9</v>
      </c>
      <c r="Q44" s="4" t="str">
        <f>'Micro course selector'!C4</f>
        <v>Week 10</v>
      </c>
      <c r="R44" s="4" t="str">
        <f>'Micro course selector'!D4</f>
        <v>Week 12</v>
      </c>
      <c r="S44" s="4" t="str">
        <f>'Micro course selector'!E4</f>
        <v>N/A</v>
      </c>
      <c r="T44" s="13" t="s">
        <v>122</v>
      </c>
    </row>
    <row r="45" spans="12:20" x14ac:dyDescent="0.25">
      <c r="L45" s="12" t="s">
        <v>5</v>
      </c>
      <c r="M45" s="4">
        <f t="shared" si="3"/>
        <v>0</v>
      </c>
      <c r="N45" s="8"/>
      <c r="O45" s="4" t="s">
        <v>148</v>
      </c>
      <c r="P45" s="7">
        <f>VLOOKUP(P44,L38:M53,2,FALSE)</f>
        <v>0</v>
      </c>
      <c r="Q45" s="7">
        <f>VLOOKUP(Q44,L38:M53,2,FALSE)</f>
        <v>0</v>
      </c>
      <c r="R45" s="7">
        <f>VLOOKUP(R44,L38:M53,2,FALSE)</f>
        <v>0</v>
      </c>
      <c r="S45" s="7">
        <f>VLOOKUP(S44,L38:M53,2,FALSE)</f>
        <v>0</v>
      </c>
      <c r="T45" s="14">
        <f>SUM(P45:S45)</f>
        <v>0</v>
      </c>
    </row>
    <row r="46" spans="12:20" x14ac:dyDescent="0.25">
      <c r="L46" s="12" t="s">
        <v>6</v>
      </c>
      <c r="M46" s="4">
        <f t="shared" si="3"/>
        <v>0</v>
      </c>
      <c r="N46" s="8"/>
      <c r="O46" s="8"/>
      <c r="P46" s="8"/>
      <c r="Q46" s="8"/>
      <c r="R46" s="8"/>
      <c r="S46" s="8"/>
      <c r="T46" s="15"/>
    </row>
    <row r="47" spans="12:20" x14ac:dyDescent="0.25">
      <c r="L47" s="12" t="s">
        <v>7</v>
      </c>
      <c r="M47" s="4">
        <f t="shared" si="3"/>
        <v>0</v>
      </c>
      <c r="N47" s="8"/>
      <c r="O47" s="8"/>
      <c r="P47" s="8"/>
      <c r="Q47" s="8"/>
      <c r="R47" s="8"/>
      <c r="S47" s="8"/>
      <c r="T47" s="15"/>
    </row>
    <row r="48" spans="12:20" x14ac:dyDescent="0.25">
      <c r="L48" s="12" t="s">
        <v>8</v>
      </c>
      <c r="M48" s="4">
        <f t="shared" si="3"/>
        <v>59.6</v>
      </c>
      <c r="N48" s="8"/>
      <c r="O48" s="8"/>
      <c r="P48" s="8"/>
      <c r="Q48" s="8"/>
      <c r="R48" s="8"/>
      <c r="S48" s="8"/>
      <c r="T48" s="15"/>
    </row>
    <row r="49" spans="12:20" x14ac:dyDescent="0.25">
      <c r="L49" s="12" t="s">
        <v>9</v>
      </c>
      <c r="M49" s="4">
        <f t="shared" si="3"/>
        <v>0</v>
      </c>
      <c r="N49" s="8"/>
      <c r="O49" s="8"/>
      <c r="P49" s="8"/>
      <c r="Q49" s="8"/>
      <c r="R49" s="8"/>
      <c r="S49" s="8"/>
      <c r="T49" s="15"/>
    </row>
    <row r="50" spans="12:20" x14ac:dyDescent="0.25">
      <c r="L50" s="12" t="s">
        <v>10</v>
      </c>
      <c r="M50" s="4">
        <f t="shared" si="3"/>
        <v>0</v>
      </c>
      <c r="N50" s="8"/>
      <c r="O50" s="8"/>
      <c r="P50" s="8"/>
      <c r="Q50" s="8"/>
      <c r="R50" s="8"/>
      <c r="S50" s="8"/>
      <c r="T50" s="15"/>
    </row>
    <row r="51" spans="12:20" x14ac:dyDescent="0.25">
      <c r="L51" s="12" t="s">
        <v>11</v>
      </c>
      <c r="M51" s="4">
        <f t="shared" si="3"/>
        <v>0</v>
      </c>
      <c r="N51" s="8"/>
      <c r="O51" s="8"/>
      <c r="P51" s="8"/>
      <c r="Q51" s="8"/>
      <c r="R51" s="8"/>
      <c r="S51" s="8"/>
      <c r="T51" s="15"/>
    </row>
    <row r="52" spans="12:20" x14ac:dyDescent="0.25">
      <c r="L52" s="12" t="s">
        <v>12</v>
      </c>
      <c r="M52" s="4">
        <f t="shared" si="3"/>
        <v>0</v>
      </c>
      <c r="N52" s="8"/>
      <c r="O52" s="8"/>
      <c r="P52" s="8"/>
      <c r="Q52" s="8"/>
      <c r="R52" s="8"/>
      <c r="S52" s="8"/>
      <c r="T52" s="15"/>
    </row>
    <row r="53" spans="12:20" ht="15.75" thickBot="1" x14ac:dyDescent="0.3">
      <c r="L53" s="16" t="s">
        <v>144</v>
      </c>
      <c r="M53" s="17">
        <v>0</v>
      </c>
      <c r="N53" s="18"/>
      <c r="O53" s="18"/>
      <c r="P53" s="18"/>
      <c r="Q53" s="18"/>
      <c r="R53" s="18"/>
      <c r="S53" s="18"/>
      <c r="T53"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E12"/>
  <sheetViews>
    <sheetView showGridLines="0" showRowColHeaders="0" zoomScaleNormal="100" workbookViewId="0">
      <selection activeCell="B7" sqref="B7:B9"/>
    </sheetView>
  </sheetViews>
  <sheetFormatPr defaultRowHeight="15" x14ac:dyDescent="0.25"/>
  <cols>
    <col min="1" max="1" width="41" style="33" customWidth="1"/>
    <col min="2" max="2" width="49.28515625" style="33" customWidth="1"/>
    <col min="3" max="3" width="20.5703125" style="33" customWidth="1"/>
    <col min="4" max="4" width="73.42578125" style="33" customWidth="1"/>
    <col min="5" max="5" width="31.5703125" style="33" customWidth="1"/>
    <col min="6" max="16384" width="9.140625" style="33"/>
  </cols>
  <sheetData>
    <row r="1" spans="1:5" ht="33" customHeight="1" thickTop="1" thickBot="1" x14ac:dyDescent="0.3">
      <c r="A1" s="31" t="s">
        <v>75</v>
      </c>
      <c r="B1" s="188" t="s">
        <v>167</v>
      </c>
      <c r="C1" s="188"/>
      <c r="D1" s="188"/>
      <c r="E1" s="188"/>
    </row>
    <row r="2" spans="1:5" ht="16.5" thickTop="1" thickBot="1" x14ac:dyDescent="0.3"/>
    <row r="3" spans="1:5" ht="16.5" thickTop="1" thickBot="1" x14ac:dyDescent="0.3">
      <c r="A3" s="32" t="s">
        <v>76</v>
      </c>
      <c r="B3" s="32" t="s">
        <v>77</v>
      </c>
      <c r="C3" s="32" t="s">
        <v>78</v>
      </c>
      <c r="D3" s="32" t="s">
        <v>79</v>
      </c>
      <c r="E3" s="32" t="s">
        <v>80</v>
      </c>
    </row>
    <row r="4" spans="1:5" ht="15.75" thickBot="1" x14ac:dyDescent="0.3">
      <c r="A4" s="189" t="s">
        <v>168</v>
      </c>
      <c r="B4" s="189" t="s">
        <v>169</v>
      </c>
      <c r="C4" s="188"/>
      <c r="D4" s="57" t="s">
        <v>172</v>
      </c>
      <c r="E4" s="57" t="s">
        <v>81</v>
      </c>
    </row>
    <row r="5" spans="1:5" ht="36.75" customHeight="1" thickBot="1" x14ac:dyDescent="0.3">
      <c r="A5" s="189"/>
      <c r="B5" s="189"/>
      <c r="C5" s="188"/>
      <c r="D5" s="57" t="s">
        <v>62</v>
      </c>
      <c r="E5" s="57" t="s">
        <v>62</v>
      </c>
    </row>
    <row r="6" spans="1:5" ht="42" customHeight="1" thickBot="1" x14ac:dyDescent="0.3">
      <c r="A6" s="189"/>
      <c r="B6" s="189"/>
      <c r="C6" s="188"/>
      <c r="D6" s="57" t="s">
        <v>62</v>
      </c>
      <c r="E6" s="57" t="s">
        <v>62</v>
      </c>
    </row>
    <row r="7" spans="1:5" ht="24" customHeight="1" thickBot="1" x14ac:dyDescent="0.3">
      <c r="A7" s="189"/>
      <c r="B7" s="189" t="s">
        <v>170</v>
      </c>
      <c r="C7" s="188"/>
      <c r="D7" s="57" t="s">
        <v>172</v>
      </c>
      <c r="E7" s="57" t="s">
        <v>81</v>
      </c>
    </row>
    <row r="8" spans="1:5" ht="24" customHeight="1" thickBot="1" x14ac:dyDescent="0.3">
      <c r="A8" s="189"/>
      <c r="B8" s="189"/>
      <c r="C8" s="188"/>
      <c r="D8" s="57" t="s">
        <v>62</v>
      </c>
      <c r="E8" s="57" t="s">
        <v>62</v>
      </c>
    </row>
    <row r="9" spans="1:5" ht="24" customHeight="1" thickBot="1" x14ac:dyDescent="0.3">
      <c r="A9" s="189"/>
      <c r="B9" s="189"/>
      <c r="C9" s="188"/>
      <c r="D9" s="57" t="s">
        <v>62</v>
      </c>
      <c r="E9" s="57" t="s">
        <v>62</v>
      </c>
    </row>
    <row r="10" spans="1:5" ht="15.75" thickBot="1" x14ac:dyDescent="0.3">
      <c r="A10" s="189"/>
      <c r="B10" s="189" t="s">
        <v>171</v>
      </c>
      <c r="C10" s="188"/>
      <c r="D10" s="57" t="s">
        <v>172</v>
      </c>
      <c r="E10" s="57" t="s">
        <v>81</v>
      </c>
    </row>
    <row r="11" spans="1:5" ht="15.75" thickBot="1" x14ac:dyDescent="0.3">
      <c r="A11" s="189"/>
      <c r="B11" s="189"/>
      <c r="C11" s="188"/>
      <c r="D11" s="57" t="s">
        <v>62</v>
      </c>
      <c r="E11" s="57" t="s">
        <v>62</v>
      </c>
    </row>
    <row r="12" spans="1:5" ht="33.75" customHeight="1" thickBot="1" x14ac:dyDescent="0.3">
      <c r="A12" s="189"/>
      <c r="B12" s="189"/>
      <c r="C12" s="188"/>
      <c r="D12" s="57" t="s">
        <v>62</v>
      </c>
      <c r="E12" s="57" t="s">
        <v>62</v>
      </c>
    </row>
  </sheetData>
  <sheetProtection sheet="1" objects="1" scenarios="1" selectLockedCells="1"/>
  <mergeCells count="8">
    <mergeCell ref="B1:E1"/>
    <mergeCell ref="B4:B6"/>
    <mergeCell ref="B7:B9"/>
    <mergeCell ref="B10:B12"/>
    <mergeCell ref="A4:A12"/>
    <mergeCell ref="C4:C6"/>
    <mergeCell ref="C7:C9"/>
    <mergeCell ref="C10:C12"/>
  </mergeCells>
  <pageMargins left="0.70866141732283472" right="0.70866141732283472" top="0.74803149606299213" bottom="0.74803149606299213" header="0.31496062992125984" footer="0.31496062992125984"/>
  <pageSetup paperSize="9" scale="60" orientation="landscape" r:id="rId1"/>
  <headerFooter>
    <oddHeader>&amp;C&amp;"Verdana,Bold"&amp;18&amp;A</oddHeader>
    <oddFooter>&amp;LLearning Design Builder xlsx| Beta 1.0.  Developed by Stephen Linquist, Luke Padgett, Rachael Phegan, Beale Gurney, Tony Carew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look_up_data!$A$2:$A$3</xm:f>
          </x14:formula1>
          <xm:sqref>C4:C12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36"/>
  <sheetViews>
    <sheetView showGridLines="0" showRowColHeaders="0" zoomScaleNormal="100" workbookViewId="0">
      <pane xSplit="2" topLeftCell="C1" activePane="topRight" state="frozen"/>
      <selection pane="topRight" activeCell="B4" sqref="B4:B5"/>
    </sheetView>
  </sheetViews>
  <sheetFormatPr defaultRowHeight="15" x14ac:dyDescent="0.25"/>
  <cols>
    <col min="1" max="1" width="45.140625" style="33" customWidth="1"/>
    <col min="2" max="2" width="46.140625" style="33" customWidth="1"/>
    <col min="3" max="3" width="57.85546875" style="33" customWidth="1"/>
    <col min="4" max="4" width="51.42578125" style="33" customWidth="1"/>
    <col min="5" max="5" width="60.42578125" style="33" customWidth="1"/>
    <col min="6" max="6" width="18.85546875" style="33" bestFit="1" customWidth="1"/>
    <col min="7" max="16384" width="9.140625" style="33"/>
  </cols>
  <sheetData>
    <row r="1" spans="1:6" ht="16.5" thickTop="1" thickBot="1" x14ac:dyDescent="0.3">
      <c r="A1" s="41" t="s">
        <v>165</v>
      </c>
      <c r="B1" s="42"/>
      <c r="C1" s="42"/>
      <c r="D1" s="42"/>
      <c r="E1" s="43"/>
    </row>
    <row r="2" spans="1:6" ht="16.5" thickTop="1" thickBot="1" x14ac:dyDescent="0.3">
      <c r="A2" s="190" t="s">
        <v>87</v>
      </c>
      <c r="B2" s="191"/>
      <c r="C2" s="1" t="s">
        <v>88</v>
      </c>
      <c r="D2" s="1" t="s">
        <v>89</v>
      </c>
      <c r="E2" s="2" t="s">
        <v>90</v>
      </c>
    </row>
    <row r="3" spans="1:6" ht="16.5" thickTop="1" thickBot="1" x14ac:dyDescent="0.3">
      <c r="A3" s="44" t="s">
        <v>91</v>
      </c>
      <c r="B3" s="52" t="s">
        <v>161</v>
      </c>
      <c r="C3" s="192" t="s">
        <v>164</v>
      </c>
      <c r="D3" s="192" t="s">
        <v>105</v>
      </c>
      <c r="E3" s="47" t="s">
        <v>92</v>
      </c>
      <c r="F3" s="35"/>
    </row>
    <row r="4" spans="1:6" ht="27.75" thickTop="1" thickBot="1" x14ac:dyDescent="0.3">
      <c r="A4" s="45" t="s">
        <v>93</v>
      </c>
      <c r="B4" s="53" t="s">
        <v>162</v>
      </c>
      <c r="C4" s="193"/>
      <c r="D4" s="193"/>
      <c r="E4" s="48" t="s">
        <v>62</v>
      </c>
      <c r="F4" s="35"/>
    </row>
    <row r="5" spans="1:6" ht="16.5" thickTop="1" thickBot="1" x14ac:dyDescent="0.3">
      <c r="A5" s="45" t="s">
        <v>94</v>
      </c>
      <c r="B5" s="54">
        <v>0.2</v>
      </c>
      <c r="C5" s="193"/>
      <c r="D5" s="195"/>
      <c r="E5" s="49" t="s">
        <v>62</v>
      </c>
      <c r="F5" s="35"/>
    </row>
    <row r="6" spans="1:6" ht="16.5" thickTop="1" thickBot="1" x14ac:dyDescent="0.3">
      <c r="A6" s="45" t="s">
        <v>95</v>
      </c>
      <c r="B6" s="53" t="s">
        <v>163</v>
      </c>
      <c r="C6" s="193"/>
      <c r="D6" s="192" t="s">
        <v>160</v>
      </c>
      <c r="E6" s="50" t="s">
        <v>92</v>
      </c>
      <c r="F6" s="35"/>
    </row>
    <row r="7" spans="1:6" ht="16.5" thickTop="1" thickBot="1" x14ac:dyDescent="0.3">
      <c r="A7" s="45" t="s">
        <v>96</v>
      </c>
      <c r="B7" s="55" t="s">
        <v>178</v>
      </c>
      <c r="C7" s="193"/>
      <c r="D7" s="193"/>
      <c r="E7" s="48" t="s">
        <v>62</v>
      </c>
      <c r="F7" s="35"/>
    </row>
    <row r="8" spans="1:6" ht="24" customHeight="1" thickTop="1" thickBot="1" x14ac:dyDescent="0.3">
      <c r="A8" s="45" t="s">
        <v>97</v>
      </c>
      <c r="B8" s="56" t="s">
        <v>62</v>
      </c>
      <c r="C8" s="193"/>
      <c r="D8" s="195"/>
      <c r="E8" s="49" t="s">
        <v>62</v>
      </c>
      <c r="F8" s="35"/>
    </row>
    <row r="9" spans="1:6" ht="16.5" thickTop="1" thickBot="1" x14ac:dyDescent="0.3">
      <c r="A9" s="46" t="s">
        <v>98</v>
      </c>
      <c r="B9" s="53" t="s">
        <v>99</v>
      </c>
      <c r="C9" s="193"/>
      <c r="D9" s="192"/>
      <c r="E9" s="50" t="s">
        <v>92</v>
      </c>
      <c r="F9" s="35"/>
    </row>
    <row r="10" spans="1:6" ht="16.5" thickTop="1" thickBot="1" x14ac:dyDescent="0.3">
      <c r="A10" s="36"/>
      <c r="B10" s="37"/>
      <c r="C10" s="193"/>
      <c r="D10" s="193"/>
      <c r="E10" s="48" t="s">
        <v>62</v>
      </c>
      <c r="F10" s="35"/>
    </row>
    <row r="11" spans="1:6" ht="27" customHeight="1" thickTop="1" thickBot="1" x14ac:dyDescent="0.3">
      <c r="A11" s="38"/>
      <c r="B11" s="39"/>
      <c r="C11" s="194"/>
      <c r="D11" s="195"/>
      <c r="E11" s="51" t="s">
        <v>62</v>
      </c>
      <c r="F11" s="35"/>
    </row>
    <row r="12" spans="1:6" ht="16.5" thickTop="1" thickBot="1" x14ac:dyDescent="0.3">
      <c r="F12" s="40"/>
    </row>
    <row r="13" spans="1:6" ht="16.5" thickTop="1" thickBot="1" x14ac:dyDescent="0.3">
      <c r="A13" s="41" t="s">
        <v>103</v>
      </c>
      <c r="B13" s="42"/>
      <c r="C13" s="42"/>
      <c r="D13" s="42"/>
      <c r="E13" s="43"/>
    </row>
    <row r="14" spans="1:6" ht="16.5" thickTop="1" thickBot="1" x14ac:dyDescent="0.3">
      <c r="A14" s="190" t="s">
        <v>87</v>
      </c>
      <c r="B14" s="191"/>
      <c r="C14" s="1" t="s">
        <v>88</v>
      </c>
      <c r="D14" s="1" t="s">
        <v>89</v>
      </c>
      <c r="E14" s="2" t="s">
        <v>90</v>
      </c>
    </row>
    <row r="15" spans="1:6" ht="16.5" thickTop="1" thickBot="1" x14ac:dyDescent="0.3">
      <c r="A15" s="44" t="s">
        <v>91</v>
      </c>
      <c r="B15" s="52" t="s">
        <v>100</v>
      </c>
      <c r="C15" s="192" t="s">
        <v>59</v>
      </c>
      <c r="D15" s="192" t="s">
        <v>82</v>
      </c>
      <c r="E15" s="47" t="s">
        <v>92</v>
      </c>
    </row>
    <row r="16" spans="1:6" ht="16.5" thickTop="1" thickBot="1" x14ac:dyDescent="0.3">
      <c r="A16" s="45" t="s">
        <v>93</v>
      </c>
      <c r="B16" s="53" t="s">
        <v>101</v>
      </c>
      <c r="C16" s="193"/>
      <c r="D16" s="193"/>
      <c r="E16" s="48" t="s">
        <v>62</v>
      </c>
    </row>
    <row r="17" spans="1:5" ht="16.5" thickTop="1" thickBot="1" x14ac:dyDescent="0.3">
      <c r="A17" s="45" t="s">
        <v>94</v>
      </c>
      <c r="B17" s="53" t="s">
        <v>102</v>
      </c>
      <c r="C17" s="193"/>
      <c r="D17" s="195"/>
      <c r="E17" s="49" t="s">
        <v>62</v>
      </c>
    </row>
    <row r="18" spans="1:5" ht="16.5" thickTop="1" thickBot="1" x14ac:dyDescent="0.3">
      <c r="A18" s="45" t="s">
        <v>95</v>
      </c>
      <c r="B18" s="53" t="s">
        <v>62</v>
      </c>
      <c r="C18" s="193"/>
      <c r="D18" s="192"/>
      <c r="E18" s="50" t="s">
        <v>92</v>
      </c>
    </row>
    <row r="19" spans="1:5" ht="16.5" thickTop="1" thickBot="1" x14ac:dyDescent="0.3">
      <c r="A19" s="45" t="s">
        <v>96</v>
      </c>
      <c r="B19" s="56" t="s">
        <v>62</v>
      </c>
      <c r="C19" s="193"/>
      <c r="D19" s="193"/>
      <c r="E19" s="48" t="s">
        <v>62</v>
      </c>
    </row>
    <row r="20" spans="1:5" ht="16.5" thickTop="1" thickBot="1" x14ac:dyDescent="0.3">
      <c r="A20" s="45" t="s">
        <v>97</v>
      </c>
      <c r="B20" s="56" t="s">
        <v>62</v>
      </c>
      <c r="C20" s="193"/>
      <c r="D20" s="195"/>
      <c r="E20" s="49" t="s">
        <v>62</v>
      </c>
    </row>
    <row r="21" spans="1:5" ht="16.5" thickTop="1" thickBot="1" x14ac:dyDescent="0.3">
      <c r="A21" s="46" t="s">
        <v>98</v>
      </c>
      <c r="B21" s="53" t="s">
        <v>99</v>
      </c>
      <c r="C21" s="193"/>
      <c r="D21" s="192"/>
      <c r="E21" s="50" t="s">
        <v>92</v>
      </c>
    </row>
    <row r="22" spans="1:5" ht="16.5" thickTop="1" thickBot="1" x14ac:dyDescent="0.3">
      <c r="A22" s="36"/>
      <c r="B22" s="37"/>
      <c r="C22" s="193"/>
      <c r="D22" s="193"/>
      <c r="E22" s="48" t="s">
        <v>62</v>
      </c>
    </row>
    <row r="23" spans="1:5" ht="16.5" thickTop="1" thickBot="1" x14ac:dyDescent="0.3">
      <c r="A23" s="38"/>
      <c r="B23" s="39"/>
      <c r="C23" s="194"/>
      <c r="D23" s="195"/>
      <c r="E23" s="51" t="s">
        <v>62</v>
      </c>
    </row>
    <row r="24" spans="1:5" ht="16.5" thickTop="1" thickBot="1" x14ac:dyDescent="0.3"/>
    <row r="25" spans="1:5" ht="16.5" thickTop="1" thickBot="1" x14ac:dyDescent="0.3">
      <c r="A25" s="41" t="s">
        <v>104</v>
      </c>
      <c r="B25" s="42"/>
      <c r="C25" s="42"/>
      <c r="D25" s="42"/>
      <c r="E25" s="43"/>
    </row>
    <row r="26" spans="1:5" ht="16.5" thickTop="1" thickBot="1" x14ac:dyDescent="0.3">
      <c r="A26" s="190" t="s">
        <v>87</v>
      </c>
      <c r="B26" s="191"/>
      <c r="C26" s="1" t="s">
        <v>88</v>
      </c>
      <c r="D26" s="1" t="s">
        <v>89</v>
      </c>
      <c r="E26" s="2" t="s">
        <v>90</v>
      </c>
    </row>
    <row r="27" spans="1:5" ht="16.5" thickTop="1" thickBot="1" x14ac:dyDescent="0.3">
      <c r="A27" s="44" t="s">
        <v>91</v>
      </c>
      <c r="B27" s="52" t="s">
        <v>100</v>
      </c>
      <c r="C27" s="192" t="s">
        <v>59</v>
      </c>
      <c r="D27" s="192" t="s">
        <v>83</v>
      </c>
      <c r="E27" s="47" t="s">
        <v>92</v>
      </c>
    </row>
    <row r="28" spans="1:5" ht="16.5" thickTop="1" thickBot="1" x14ac:dyDescent="0.3">
      <c r="A28" s="45" t="s">
        <v>93</v>
      </c>
      <c r="B28" s="53" t="s">
        <v>101</v>
      </c>
      <c r="C28" s="193"/>
      <c r="D28" s="193"/>
      <c r="E28" s="48" t="s">
        <v>62</v>
      </c>
    </row>
    <row r="29" spans="1:5" ht="16.5" thickTop="1" thickBot="1" x14ac:dyDescent="0.3">
      <c r="A29" s="45" t="s">
        <v>94</v>
      </c>
      <c r="B29" s="53" t="s">
        <v>102</v>
      </c>
      <c r="C29" s="193"/>
      <c r="D29" s="195"/>
      <c r="E29" s="49" t="s">
        <v>62</v>
      </c>
    </row>
    <row r="30" spans="1:5" ht="16.5" thickTop="1" thickBot="1" x14ac:dyDescent="0.3">
      <c r="A30" s="45" t="s">
        <v>95</v>
      </c>
      <c r="B30" s="53" t="s">
        <v>62</v>
      </c>
      <c r="C30" s="193"/>
      <c r="D30" s="192"/>
      <c r="E30" s="50" t="s">
        <v>92</v>
      </c>
    </row>
    <row r="31" spans="1:5" ht="16.5" thickTop="1" thickBot="1" x14ac:dyDescent="0.3">
      <c r="A31" s="45" t="s">
        <v>96</v>
      </c>
      <c r="B31" s="56" t="s">
        <v>62</v>
      </c>
      <c r="C31" s="193"/>
      <c r="D31" s="193"/>
      <c r="E31" s="48" t="s">
        <v>62</v>
      </c>
    </row>
    <row r="32" spans="1:5" ht="16.5" thickTop="1" thickBot="1" x14ac:dyDescent="0.3">
      <c r="A32" s="45" t="s">
        <v>97</v>
      </c>
      <c r="B32" s="56" t="s">
        <v>62</v>
      </c>
      <c r="C32" s="193"/>
      <c r="D32" s="195"/>
      <c r="E32" s="49" t="s">
        <v>62</v>
      </c>
    </row>
    <row r="33" spans="1:5" ht="16.5" thickTop="1" thickBot="1" x14ac:dyDescent="0.3">
      <c r="A33" s="46" t="s">
        <v>98</v>
      </c>
      <c r="B33" s="53" t="s">
        <v>99</v>
      </c>
      <c r="C33" s="193"/>
      <c r="D33" s="192"/>
      <c r="E33" s="50" t="s">
        <v>92</v>
      </c>
    </row>
    <row r="34" spans="1:5" ht="16.5" thickTop="1" thickBot="1" x14ac:dyDescent="0.3">
      <c r="A34" s="36"/>
      <c r="B34" s="37"/>
      <c r="C34" s="193"/>
      <c r="D34" s="193"/>
      <c r="E34" s="48" t="s">
        <v>62</v>
      </c>
    </row>
    <row r="35" spans="1:5" ht="16.5" thickTop="1" thickBot="1" x14ac:dyDescent="0.3">
      <c r="A35" s="38"/>
      <c r="B35" s="39"/>
      <c r="C35" s="194"/>
      <c r="D35" s="195"/>
      <c r="E35" s="51" t="s">
        <v>62</v>
      </c>
    </row>
    <row r="36" spans="1:5" ht="15.75" thickTop="1" x14ac:dyDescent="0.25"/>
  </sheetData>
  <sheetProtection sheet="1" objects="1" scenarios="1" selectLockedCells="1"/>
  <mergeCells count="15">
    <mergeCell ref="C27:C35"/>
    <mergeCell ref="D27:D29"/>
    <mergeCell ref="D30:D32"/>
    <mergeCell ref="D33:D35"/>
    <mergeCell ref="A14:B14"/>
    <mergeCell ref="C15:C23"/>
    <mergeCell ref="D15:D17"/>
    <mergeCell ref="D18:D20"/>
    <mergeCell ref="D21:D23"/>
    <mergeCell ref="A26:B26"/>
    <mergeCell ref="A2:B2"/>
    <mergeCell ref="C3:C11"/>
    <mergeCell ref="D3:D5"/>
    <mergeCell ref="D6:D8"/>
    <mergeCell ref="D9:D11"/>
  </mergeCells>
  <dataValidations count="2">
    <dataValidation type="list" allowBlank="1" showInputMessage="1" showErrorMessage="1" promptTitle="ILO assessment" prompt="Select the ILO that this assessment task relates to" sqref="D15:D23">
      <formula1>$B$4:$B$12</formula1>
    </dataValidation>
    <dataValidation type="list" allowBlank="1" showInputMessage="1" showErrorMessage="1" promptTitle="ILO assessment" prompt="Select the ILO that this assessment task relates to" sqref="D27:D35">
      <formula1>$B$4:$B$12</formula1>
    </dataValidation>
  </dataValidations>
  <pageMargins left="0.70866141732283472" right="0.70866141732283472" top="0.74803149606299213" bottom="0.74803149606299213" header="0.31496062992125984" footer="0.31496062992125984"/>
  <pageSetup paperSize="9" scale="46" orientation="landscape" r:id="rId1"/>
  <headerFooter>
    <oddHeader>&amp;C&amp;"Verdana,Bold"&amp;18&amp;A</oddHeader>
    <oddFooter>&amp;LLearning Design Builder xlsx| Beta 1.0.  Developed by Stephen Linquist, Luke Padgett, Rachael Phegan, Beale Gurney, Tony Carew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ILO assessment" prompt="Select the ILO that this assessment task relates to">
          <x14:formula1>
            <xm:f>'Unit Course Relationship'!$B$4:$B$12</xm:f>
          </x14:formula1>
          <xm:sqref>D3:D11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O23"/>
  <sheetViews>
    <sheetView showGridLines="0" showRowColHeaders="0" zoomScale="85" zoomScaleNormal="85" workbookViewId="0">
      <pane xSplit="1" ySplit="3" topLeftCell="B4" activePane="bottomRight" state="frozen"/>
      <selection pane="topRight" activeCell="B1" sqref="B1"/>
      <selection pane="bottomLeft" activeCell="A4" sqref="A4"/>
      <selection pane="bottomRight" activeCell="F5" sqref="F5"/>
    </sheetView>
  </sheetViews>
  <sheetFormatPr defaultColWidth="9.7109375" defaultRowHeight="15" x14ac:dyDescent="0.25"/>
  <cols>
    <col min="1" max="1" width="35.5703125" style="58" customWidth="1"/>
    <col min="2" max="14" width="20.7109375" style="58" customWidth="1"/>
    <col min="15" max="15" width="11" style="58" customWidth="1"/>
    <col min="16" max="16384" width="9.7109375" style="58"/>
  </cols>
  <sheetData>
    <row r="1" spans="1:15" ht="28.5" customHeight="1" thickBot="1" x14ac:dyDescent="0.3">
      <c r="B1" s="60" t="s">
        <v>51</v>
      </c>
      <c r="C1" s="91" t="str">
        <f>'Unit Information'!$B$3</f>
        <v>XBR302</v>
      </c>
      <c r="D1" s="65" t="s">
        <v>52</v>
      </c>
      <c r="E1" s="196" t="str">
        <f>'Unit Information'!$B$2</f>
        <v>Social Entrepreneurship in the Digital Age</v>
      </c>
      <c r="F1" s="197"/>
      <c r="G1" s="65" t="s">
        <v>53</v>
      </c>
      <c r="H1" s="92" t="s">
        <v>59</v>
      </c>
      <c r="I1" s="65" t="s">
        <v>54</v>
      </c>
      <c r="J1" s="92" t="s">
        <v>59</v>
      </c>
    </row>
    <row r="2" spans="1:15" ht="15.75" thickBot="1" x14ac:dyDescent="0.3">
      <c r="A2" s="59"/>
      <c r="B2" s="59"/>
    </row>
    <row r="3" spans="1:15" ht="15.75" thickBot="1" x14ac:dyDescent="0.3">
      <c r="A3" s="61" t="s">
        <v>0</v>
      </c>
      <c r="B3" s="63" t="s">
        <v>1</v>
      </c>
      <c r="C3" s="63" t="s">
        <v>2</v>
      </c>
      <c r="D3" s="63" t="s">
        <v>3</v>
      </c>
      <c r="E3" s="63" t="s">
        <v>4</v>
      </c>
      <c r="F3" s="63" t="s">
        <v>5</v>
      </c>
      <c r="G3" s="63" t="s">
        <v>6</v>
      </c>
      <c r="H3" s="63" t="s">
        <v>7</v>
      </c>
      <c r="I3" s="63" t="s">
        <v>8</v>
      </c>
      <c r="J3" s="63" t="s">
        <v>9</v>
      </c>
      <c r="K3" s="63" t="s">
        <v>10</v>
      </c>
      <c r="L3" s="63" t="s">
        <v>11</v>
      </c>
      <c r="M3" s="63" t="s">
        <v>12</v>
      </c>
      <c r="N3" s="63" t="s">
        <v>13</v>
      </c>
      <c r="O3" s="64" t="s">
        <v>25</v>
      </c>
    </row>
    <row r="4" spans="1:15" ht="81.75" customHeight="1" thickBot="1" x14ac:dyDescent="0.3">
      <c r="A4" s="61" t="s">
        <v>14</v>
      </c>
      <c r="B4" s="66"/>
      <c r="C4" s="67"/>
      <c r="D4" s="67"/>
      <c r="E4" s="67"/>
      <c r="F4" s="68"/>
      <c r="G4" s="67"/>
      <c r="H4" s="67"/>
      <c r="I4" s="68"/>
      <c r="J4" s="67"/>
      <c r="K4" s="67"/>
      <c r="L4" s="67"/>
      <c r="M4" s="67"/>
      <c r="N4" s="69"/>
      <c r="O4" s="67"/>
    </row>
    <row r="5" spans="1:15" ht="122.25" customHeight="1" thickTop="1" thickBot="1" x14ac:dyDescent="0.3">
      <c r="A5" s="61" t="s">
        <v>21</v>
      </c>
      <c r="B5" s="70"/>
      <c r="C5" s="71"/>
      <c r="D5" s="71"/>
      <c r="E5" s="72"/>
      <c r="F5" s="71"/>
      <c r="G5" s="71"/>
      <c r="H5" s="71"/>
      <c r="I5" s="72"/>
      <c r="J5" s="71"/>
      <c r="K5" s="71"/>
      <c r="L5" s="71"/>
      <c r="M5" s="71"/>
      <c r="N5" s="73"/>
      <c r="O5" s="71"/>
    </row>
    <row r="6" spans="1:15" ht="13.5" customHeight="1" thickBot="1" x14ac:dyDescent="0.3">
      <c r="A6" s="62" t="s">
        <v>15</v>
      </c>
      <c r="B6" s="74"/>
      <c r="C6" s="74"/>
      <c r="D6" s="74"/>
      <c r="E6" s="74"/>
      <c r="F6" s="74"/>
      <c r="G6" s="74"/>
      <c r="H6" s="74"/>
      <c r="I6" s="74"/>
      <c r="J6" s="74"/>
      <c r="K6" s="74"/>
      <c r="L6" s="74"/>
      <c r="M6" s="74"/>
      <c r="N6" s="75"/>
      <c r="O6" s="74"/>
    </row>
    <row r="7" spans="1:15" ht="15" customHeight="1" thickBot="1" x14ac:dyDescent="0.3">
      <c r="A7" s="62" t="s">
        <v>55</v>
      </c>
      <c r="B7" s="75"/>
      <c r="C7" s="75"/>
      <c r="D7" s="75"/>
      <c r="E7" s="75">
        <v>4</v>
      </c>
      <c r="F7" s="75"/>
      <c r="G7" s="75"/>
      <c r="H7" s="75"/>
      <c r="I7" s="75">
        <v>4</v>
      </c>
      <c r="J7" s="75"/>
      <c r="K7" s="75"/>
      <c r="L7" s="75"/>
      <c r="M7" s="75"/>
      <c r="N7" s="75">
        <v>4</v>
      </c>
      <c r="O7" s="75">
        <f>SUM(B7:N7)</f>
        <v>12</v>
      </c>
    </row>
    <row r="8" spans="1:15" ht="16.5" customHeight="1" thickBot="1" x14ac:dyDescent="0.3">
      <c r="A8" s="62" t="s">
        <v>56</v>
      </c>
      <c r="B8" s="76"/>
      <c r="C8" s="76"/>
      <c r="D8" s="76"/>
      <c r="E8" s="75">
        <v>1</v>
      </c>
      <c r="F8" s="75"/>
      <c r="G8" s="75"/>
      <c r="H8" s="75"/>
      <c r="I8" s="75">
        <v>1</v>
      </c>
      <c r="J8" s="75"/>
      <c r="K8" s="75"/>
      <c r="L8" s="75"/>
      <c r="M8" s="75"/>
      <c r="N8" s="75">
        <v>1</v>
      </c>
      <c r="O8" s="75">
        <f>SUM(B8:N8)</f>
        <v>3</v>
      </c>
    </row>
    <row r="9" spans="1:15" ht="98.25" customHeight="1" thickTop="1" thickBot="1" x14ac:dyDescent="0.3">
      <c r="A9" s="61" t="s">
        <v>22</v>
      </c>
      <c r="B9" s="77"/>
      <c r="C9" s="78"/>
      <c r="D9" s="79"/>
      <c r="E9" s="80"/>
      <c r="F9" s="72"/>
      <c r="G9" s="72"/>
      <c r="H9" s="72"/>
      <c r="I9" s="72"/>
      <c r="J9" s="72"/>
      <c r="K9" s="72"/>
      <c r="L9" s="72"/>
      <c r="M9" s="72"/>
      <c r="N9" s="81"/>
      <c r="O9" s="82"/>
    </row>
    <row r="10" spans="1:15" ht="15.75" thickBot="1" x14ac:dyDescent="0.3">
      <c r="A10" s="62" t="s">
        <v>15</v>
      </c>
      <c r="B10" s="74"/>
      <c r="C10" s="74"/>
      <c r="D10" s="74"/>
      <c r="E10" s="74"/>
      <c r="F10" s="74"/>
      <c r="G10" s="74"/>
      <c r="H10" s="74"/>
      <c r="I10" s="74"/>
      <c r="J10" s="74"/>
      <c r="K10" s="74"/>
      <c r="L10" s="74"/>
      <c r="M10" s="74"/>
      <c r="N10" s="74"/>
      <c r="O10" s="83"/>
    </row>
    <row r="11" spans="1:15" ht="17.25" customHeight="1" thickBot="1" x14ac:dyDescent="0.3">
      <c r="A11" s="62" t="s">
        <v>23</v>
      </c>
      <c r="B11" s="75">
        <v>4</v>
      </c>
      <c r="C11" s="75">
        <v>4</v>
      </c>
      <c r="D11" s="75">
        <v>4</v>
      </c>
      <c r="E11" s="75"/>
      <c r="F11" s="75"/>
      <c r="G11" s="75"/>
      <c r="H11" s="75"/>
      <c r="I11" s="75"/>
      <c r="J11" s="75"/>
      <c r="K11" s="75"/>
      <c r="L11" s="75"/>
      <c r="M11" s="75"/>
      <c r="N11" s="75"/>
      <c r="O11" s="75">
        <f t="shared" ref="O11:O20" si="0">SUM(B11:N11)</f>
        <v>12</v>
      </c>
    </row>
    <row r="12" spans="1:15" ht="16.5" customHeight="1" thickBot="1" x14ac:dyDescent="0.3">
      <c r="A12" s="62" t="s">
        <v>57</v>
      </c>
      <c r="B12" s="75">
        <v>2</v>
      </c>
      <c r="C12" s="75">
        <v>1</v>
      </c>
      <c r="D12" s="75">
        <v>0.5</v>
      </c>
      <c r="E12" s="75"/>
      <c r="F12" s="75"/>
      <c r="G12" s="75"/>
      <c r="H12" s="75"/>
      <c r="I12" s="75"/>
      <c r="J12" s="75"/>
      <c r="K12" s="75"/>
      <c r="L12" s="75"/>
      <c r="M12" s="75"/>
      <c r="N12" s="75"/>
      <c r="O12" s="75">
        <f t="shared" si="0"/>
        <v>3.5</v>
      </c>
    </row>
    <row r="13" spans="1:15" ht="99.95" customHeight="1" thickBot="1" x14ac:dyDescent="0.3">
      <c r="A13" s="61" t="s">
        <v>17</v>
      </c>
      <c r="B13" s="84"/>
      <c r="C13" s="84"/>
      <c r="D13" s="84"/>
      <c r="E13" s="84"/>
      <c r="F13" s="84"/>
      <c r="G13" s="84"/>
      <c r="H13" s="84"/>
      <c r="I13" s="84"/>
      <c r="J13" s="84"/>
      <c r="K13" s="84"/>
      <c r="L13" s="84"/>
      <c r="M13" s="84"/>
      <c r="N13" s="85"/>
      <c r="O13" s="75"/>
    </row>
    <row r="14" spans="1:15" ht="15.75" thickBot="1" x14ac:dyDescent="0.3">
      <c r="A14" s="62" t="s">
        <v>15</v>
      </c>
      <c r="B14" s="74"/>
      <c r="C14" s="74"/>
      <c r="D14" s="74"/>
      <c r="E14" s="74"/>
      <c r="F14" s="74"/>
      <c r="G14" s="74"/>
      <c r="H14" s="74"/>
      <c r="I14" s="74"/>
      <c r="J14" s="74"/>
      <c r="K14" s="74"/>
      <c r="L14" s="74"/>
      <c r="M14" s="74"/>
      <c r="N14" s="75"/>
      <c r="O14" s="75"/>
    </row>
    <row r="15" spans="1:15" ht="12" customHeight="1" thickBot="1" x14ac:dyDescent="0.3">
      <c r="A15" s="62" t="s">
        <v>23</v>
      </c>
      <c r="B15" s="75">
        <v>2</v>
      </c>
      <c r="C15" s="75">
        <v>3</v>
      </c>
      <c r="D15" s="75">
        <v>2</v>
      </c>
      <c r="E15" s="75"/>
      <c r="F15" s="75"/>
      <c r="G15" s="75"/>
      <c r="H15" s="75"/>
      <c r="I15" s="75"/>
      <c r="J15" s="75"/>
      <c r="K15" s="75"/>
      <c r="L15" s="75"/>
      <c r="M15" s="75"/>
      <c r="N15" s="75"/>
      <c r="O15" s="75">
        <f t="shared" si="0"/>
        <v>7</v>
      </c>
    </row>
    <row r="16" spans="1:15" ht="14.25" customHeight="1" thickBot="1" x14ac:dyDescent="0.3">
      <c r="A16" s="62" t="s">
        <v>16</v>
      </c>
      <c r="B16" s="75">
        <v>0.5</v>
      </c>
      <c r="C16" s="75">
        <v>0.5</v>
      </c>
      <c r="D16" s="75">
        <v>0.5</v>
      </c>
      <c r="E16" s="75"/>
      <c r="F16" s="75"/>
      <c r="G16" s="75"/>
      <c r="H16" s="75"/>
      <c r="I16" s="75"/>
      <c r="J16" s="75"/>
      <c r="K16" s="75"/>
      <c r="L16" s="75"/>
      <c r="M16" s="75"/>
      <c r="N16" s="75"/>
      <c r="O16" s="75">
        <f t="shared" si="0"/>
        <v>1.5</v>
      </c>
    </row>
    <row r="17" spans="1:15" ht="99.95" customHeight="1" thickBot="1" x14ac:dyDescent="0.3">
      <c r="A17" s="61" t="s">
        <v>18</v>
      </c>
      <c r="B17" s="84"/>
      <c r="C17" s="84"/>
      <c r="D17" s="84"/>
      <c r="E17" s="84"/>
      <c r="F17" s="84"/>
      <c r="G17" s="84"/>
      <c r="H17" s="84"/>
      <c r="I17" s="84"/>
      <c r="J17" s="84"/>
      <c r="K17" s="84"/>
      <c r="L17" s="84"/>
      <c r="M17" s="84"/>
      <c r="N17" s="85"/>
      <c r="O17" s="75"/>
    </row>
    <row r="18" spans="1:15" ht="15.75" thickBot="1" x14ac:dyDescent="0.3">
      <c r="A18" s="62" t="s">
        <v>15</v>
      </c>
      <c r="B18" s="74"/>
      <c r="C18" s="74"/>
      <c r="D18" s="74"/>
      <c r="E18" s="74"/>
      <c r="F18" s="74"/>
      <c r="G18" s="74"/>
      <c r="H18" s="74"/>
      <c r="I18" s="74"/>
      <c r="J18" s="74"/>
      <c r="K18" s="74"/>
      <c r="L18" s="74"/>
      <c r="M18" s="74"/>
      <c r="N18" s="75"/>
      <c r="O18" s="75"/>
    </row>
    <row r="19" spans="1:15" ht="12.75" customHeight="1" thickBot="1" x14ac:dyDescent="0.3">
      <c r="A19" s="62" t="s">
        <v>23</v>
      </c>
      <c r="B19" s="75">
        <v>4</v>
      </c>
      <c r="C19" s="75">
        <v>4</v>
      </c>
      <c r="D19" s="75">
        <v>4</v>
      </c>
      <c r="E19" s="75"/>
      <c r="F19" s="75"/>
      <c r="G19" s="75"/>
      <c r="H19" s="75"/>
      <c r="I19" s="75"/>
      <c r="J19" s="75"/>
      <c r="K19" s="75"/>
      <c r="L19" s="75"/>
      <c r="M19" s="75"/>
      <c r="N19" s="75"/>
      <c r="O19" s="75">
        <f t="shared" si="0"/>
        <v>12</v>
      </c>
    </row>
    <row r="20" spans="1:15" ht="12.75" customHeight="1" thickBot="1" x14ac:dyDescent="0.3">
      <c r="A20" s="62" t="s">
        <v>57</v>
      </c>
      <c r="B20" s="75">
        <v>2</v>
      </c>
      <c r="C20" s="75">
        <v>2</v>
      </c>
      <c r="D20" s="75">
        <v>2</v>
      </c>
      <c r="E20" s="75"/>
      <c r="F20" s="75"/>
      <c r="G20" s="75"/>
      <c r="H20" s="75"/>
      <c r="I20" s="75"/>
      <c r="J20" s="75"/>
      <c r="K20" s="75"/>
      <c r="L20" s="75"/>
      <c r="M20" s="75"/>
      <c r="N20" s="75"/>
      <c r="O20" s="75">
        <f t="shared" si="0"/>
        <v>6</v>
      </c>
    </row>
    <row r="21" spans="1:15" ht="99.95" customHeight="1" thickBot="1" x14ac:dyDescent="0.3">
      <c r="A21" s="61" t="s">
        <v>19</v>
      </c>
      <c r="B21" s="86"/>
      <c r="C21" s="86"/>
      <c r="D21" s="86"/>
      <c r="E21" s="86"/>
      <c r="F21" s="86"/>
      <c r="G21" s="86"/>
      <c r="H21" s="86"/>
      <c r="I21" s="86"/>
      <c r="J21" s="86"/>
      <c r="K21" s="86"/>
      <c r="L21" s="86"/>
      <c r="M21" s="86"/>
      <c r="N21" s="87"/>
      <c r="O21" s="76"/>
    </row>
    <row r="22" spans="1:15" ht="13.5" customHeight="1" thickBot="1" x14ac:dyDescent="0.3">
      <c r="A22" s="88" t="s">
        <v>24</v>
      </c>
      <c r="B22" s="89">
        <f>SUM(B$7,B$11,B$15,B$19)</f>
        <v>10</v>
      </c>
      <c r="C22" s="89">
        <f>SUM(C$7,C$11,C$15,C$19)</f>
        <v>11</v>
      </c>
      <c r="D22" s="89">
        <f t="shared" ref="D22:N22" si="1">SUM(D$7,D$11,D$15,D$19)</f>
        <v>10</v>
      </c>
      <c r="E22" s="89">
        <f t="shared" si="1"/>
        <v>4</v>
      </c>
      <c r="F22" s="89">
        <f t="shared" si="1"/>
        <v>0</v>
      </c>
      <c r="G22" s="89">
        <f t="shared" si="1"/>
        <v>0</v>
      </c>
      <c r="H22" s="89">
        <f t="shared" si="1"/>
        <v>0</v>
      </c>
      <c r="I22" s="89">
        <f t="shared" si="1"/>
        <v>4</v>
      </c>
      <c r="J22" s="89">
        <f t="shared" si="1"/>
        <v>0</v>
      </c>
      <c r="K22" s="89">
        <f t="shared" si="1"/>
        <v>0</v>
      </c>
      <c r="L22" s="89">
        <f t="shared" si="1"/>
        <v>0</v>
      </c>
      <c r="M22" s="89">
        <f t="shared" si="1"/>
        <v>0</v>
      </c>
      <c r="N22" s="89">
        <f t="shared" si="1"/>
        <v>4</v>
      </c>
      <c r="O22" s="89">
        <f>SUM(O$7,O$11,O$15,O$19)</f>
        <v>43</v>
      </c>
    </row>
    <row r="23" spans="1:15" ht="12" customHeight="1" thickBot="1" x14ac:dyDescent="0.3">
      <c r="A23" s="88" t="s">
        <v>20</v>
      </c>
      <c r="B23" s="90">
        <f>SUM(B$8,B$12,B$16,B$20)</f>
        <v>4.5</v>
      </c>
      <c r="C23" s="90">
        <f>SUM(C$8,C$12,C$16,C$20)</f>
        <v>3.5</v>
      </c>
      <c r="D23" s="90">
        <f t="shared" ref="D23:N23" si="2">SUM(D$8,D$12,D$16,D$20)</f>
        <v>3</v>
      </c>
      <c r="E23" s="90">
        <f t="shared" si="2"/>
        <v>1</v>
      </c>
      <c r="F23" s="90">
        <f t="shared" si="2"/>
        <v>0</v>
      </c>
      <c r="G23" s="90">
        <f t="shared" si="2"/>
        <v>0</v>
      </c>
      <c r="H23" s="90">
        <f t="shared" si="2"/>
        <v>0</v>
      </c>
      <c r="I23" s="90">
        <f t="shared" si="2"/>
        <v>1</v>
      </c>
      <c r="J23" s="90">
        <f t="shared" si="2"/>
        <v>0</v>
      </c>
      <c r="K23" s="90">
        <f t="shared" si="2"/>
        <v>0</v>
      </c>
      <c r="L23" s="90">
        <f t="shared" si="2"/>
        <v>0</v>
      </c>
      <c r="M23" s="90">
        <f t="shared" si="2"/>
        <v>0</v>
      </c>
      <c r="N23" s="90">
        <f t="shared" si="2"/>
        <v>1</v>
      </c>
      <c r="O23" s="90">
        <f>SUM(O$8,O$12,O$16,O$20)</f>
        <v>14</v>
      </c>
    </row>
  </sheetData>
  <sheetProtection sheet="1" scenarios="1" selectLockedCells="1"/>
  <mergeCells count="1">
    <mergeCell ref="E1:F1"/>
  </mergeCells>
  <pageMargins left="0.70866141732283472" right="0.70866141732283472" top="0.74803149606299213" bottom="0.74803149606299213" header="0.31496062992125984" footer="0.31496062992125984"/>
  <pageSetup paperSize="8" scale="61" orientation="landscape" r:id="rId1"/>
  <headerFooter>
    <oddHeader>&amp;C&amp;"Verdana,Bold"&amp;18UNIT SEQUENCE</oddHeader>
    <oddFooter>&amp;LLearning Design Builder xlsx| Beta 1.0.  Developed by Stephen Linquist, Luke Padgett, Rachael Phegan, Beale Gurney, Tony Carew</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26"/>
  <sheetViews>
    <sheetView showGridLines="0" showRowColHeaders="0" tabSelected="1" topLeftCell="A7" zoomScaleNormal="100" workbookViewId="0">
      <selection activeCell="G9" sqref="G9"/>
    </sheetView>
  </sheetViews>
  <sheetFormatPr defaultColWidth="20.7109375" defaultRowHeight="15" x14ac:dyDescent="0.25"/>
  <cols>
    <col min="1" max="1" width="18.140625" style="95" customWidth="1"/>
    <col min="2" max="2" width="17.85546875" style="95" customWidth="1"/>
    <col min="3" max="3" width="14" style="95" customWidth="1"/>
    <col min="4" max="4" width="14.85546875" style="95" customWidth="1"/>
    <col min="5" max="5" width="16.42578125" style="95" customWidth="1"/>
    <col min="6" max="6" width="11.7109375" style="95" customWidth="1"/>
    <col min="7" max="7" width="14.140625" style="95" customWidth="1"/>
    <col min="8" max="8" width="14.28515625" style="95" customWidth="1"/>
    <col min="9" max="9" width="19.28515625" style="95" customWidth="1"/>
    <col min="10" max="10" width="13.28515625" style="95" customWidth="1"/>
    <col min="11" max="11" width="20.42578125" style="95" customWidth="1"/>
    <col min="12" max="12" width="15.28515625" style="95" customWidth="1"/>
    <col min="13" max="13" width="14.140625" style="95" customWidth="1"/>
    <col min="14" max="16384" width="20.7109375" style="95"/>
  </cols>
  <sheetData>
    <row r="1" spans="1:13" ht="25.5" thickBot="1" x14ac:dyDescent="0.3">
      <c r="A1" s="202" t="s">
        <v>234</v>
      </c>
      <c r="B1" s="202"/>
      <c r="C1" s="202"/>
      <c r="D1" s="202"/>
      <c r="E1" s="202"/>
      <c r="F1" s="202"/>
      <c r="G1" s="202"/>
      <c r="H1" s="202"/>
      <c r="I1" s="202"/>
      <c r="J1" s="202"/>
      <c r="K1" s="202"/>
      <c r="L1" s="202"/>
      <c r="M1" s="202"/>
    </row>
    <row r="2" spans="1:13" ht="20.25" thickBot="1" x14ac:dyDescent="0.3">
      <c r="A2" s="205" t="s">
        <v>114</v>
      </c>
      <c r="B2" s="205"/>
      <c r="C2" s="205"/>
      <c r="D2" s="205"/>
      <c r="E2" s="205"/>
      <c r="F2" s="205" t="s">
        <v>123</v>
      </c>
      <c r="G2" s="205"/>
      <c r="H2" s="205"/>
      <c r="I2" s="205"/>
      <c r="J2" s="205" t="s">
        <v>18</v>
      </c>
      <c r="K2" s="205"/>
      <c r="L2" s="205"/>
      <c r="M2" s="205"/>
    </row>
    <row r="3" spans="1:13" ht="71.25" customHeight="1" thickBot="1" x14ac:dyDescent="0.3">
      <c r="A3" s="199" t="s">
        <v>115</v>
      </c>
      <c r="B3" s="199"/>
      <c r="C3" s="199"/>
      <c r="D3" s="199"/>
      <c r="E3" s="199"/>
      <c r="F3" s="199" t="s">
        <v>124</v>
      </c>
      <c r="G3" s="199"/>
      <c r="H3" s="199"/>
      <c r="I3" s="199"/>
      <c r="J3" s="199" t="s">
        <v>128</v>
      </c>
      <c r="K3" s="199"/>
      <c r="L3" s="199"/>
      <c r="M3" s="199"/>
    </row>
    <row r="4" spans="1:13" ht="1.5" customHeight="1" thickBot="1" x14ac:dyDescent="0.3">
      <c r="A4" s="199"/>
      <c r="B4" s="199"/>
      <c r="C4" s="199"/>
      <c r="D4" s="199"/>
      <c r="E4" s="199"/>
      <c r="F4" s="199"/>
      <c r="G4" s="199"/>
      <c r="H4" s="199"/>
      <c r="I4" s="199"/>
      <c r="J4" s="199"/>
      <c r="K4" s="199"/>
      <c r="L4" s="199"/>
      <c r="M4" s="199"/>
    </row>
    <row r="5" spans="1:13" ht="12" customHeight="1" thickBot="1" x14ac:dyDescent="0.3">
      <c r="A5" s="199"/>
      <c r="B5" s="199"/>
      <c r="C5" s="199"/>
      <c r="D5" s="199"/>
      <c r="E5" s="199"/>
      <c r="F5" s="199"/>
      <c r="G5" s="199"/>
      <c r="H5" s="199"/>
      <c r="I5" s="199"/>
      <c r="J5" s="199"/>
      <c r="K5" s="199"/>
      <c r="L5" s="199"/>
      <c r="M5" s="199"/>
    </row>
    <row r="6" spans="1:13" ht="26.25" thickBot="1" x14ac:dyDescent="0.3">
      <c r="A6" s="96" t="s">
        <v>116</v>
      </c>
      <c r="B6" s="96" t="s">
        <v>117</v>
      </c>
      <c r="C6" s="96" t="s">
        <v>118</v>
      </c>
      <c r="D6" s="97" t="s">
        <v>119</v>
      </c>
      <c r="E6" s="97" t="s">
        <v>120</v>
      </c>
      <c r="F6" s="96" t="s">
        <v>116</v>
      </c>
      <c r="G6" s="96" t="s">
        <v>117</v>
      </c>
      <c r="H6" s="97" t="s">
        <v>119</v>
      </c>
      <c r="I6" s="97" t="s">
        <v>120</v>
      </c>
      <c r="J6" s="96" t="s">
        <v>116</v>
      </c>
      <c r="K6" s="96" t="s">
        <v>117</v>
      </c>
      <c r="L6" s="97" t="s">
        <v>129</v>
      </c>
      <c r="M6" s="97" t="s">
        <v>130</v>
      </c>
    </row>
    <row r="7" spans="1:13" ht="65.25" customHeight="1" thickBot="1" x14ac:dyDescent="0.3">
      <c r="A7" s="98" t="str">
        <f>'Assessment Tasks'!B3</f>
        <v>SA#1: Discussion Board Participation and Peer Reviews</v>
      </c>
      <c r="B7" s="98" t="str">
        <f>'Assessment Tasks'!B4</f>
        <v>Writing posts in online discussion boards; peer feedback</v>
      </c>
      <c r="C7" s="98" t="str">
        <f>'Assessment Tasks'!B6</f>
        <v>750 words</v>
      </c>
      <c r="D7" s="99">
        <v>3</v>
      </c>
      <c r="E7" s="99">
        <v>5</v>
      </c>
      <c r="F7" s="98"/>
      <c r="G7" s="98" t="s">
        <v>125</v>
      </c>
      <c r="H7" s="99" t="s">
        <v>126</v>
      </c>
      <c r="I7" s="99" t="s">
        <v>127</v>
      </c>
      <c r="J7" s="98" t="s">
        <v>131</v>
      </c>
      <c r="K7" s="100" t="s">
        <v>132</v>
      </c>
      <c r="L7" s="99" t="s">
        <v>133</v>
      </c>
      <c r="M7" s="99" t="s">
        <v>126</v>
      </c>
    </row>
    <row r="8" spans="1:13" ht="15.75" thickBot="1" x14ac:dyDescent="0.3">
      <c r="A8" s="100"/>
      <c r="B8" s="100"/>
      <c r="C8" s="100"/>
      <c r="D8" s="99"/>
      <c r="E8" s="99"/>
      <c r="F8" s="100"/>
      <c r="G8" s="100"/>
      <c r="H8" s="99">
        <v>2</v>
      </c>
      <c r="I8" s="99">
        <v>2</v>
      </c>
      <c r="J8" s="100"/>
      <c r="K8" s="100"/>
      <c r="L8" s="99"/>
      <c r="M8" s="99">
        <v>2</v>
      </c>
    </row>
    <row r="9" spans="1:13" ht="15.75" thickBot="1" x14ac:dyDescent="0.3">
      <c r="A9" s="100"/>
      <c r="B9" s="100"/>
      <c r="C9" s="100"/>
      <c r="D9" s="99"/>
      <c r="E9" s="99"/>
      <c r="F9" s="100"/>
      <c r="G9" s="100"/>
      <c r="H9" s="99"/>
      <c r="I9" s="99"/>
      <c r="J9" s="100"/>
      <c r="K9" s="100"/>
      <c r="L9" s="99"/>
      <c r="M9" s="99"/>
    </row>
    <row r="10" spans="1:13" ht="15.75" thickBot="1" x14ac:dyDescent="0.3">
      <c r="A10" s="100"/>
      <c r="B10" s="100"/>
      <c r="C10" s="100"/>
      <c r="D10" s="99"/>
      <c r="E10" s="99"/>
      <c r="F10" s="100"/>
      <c r="G10" s="100"/>
      <c r="H10" s="99"/>
      <c r="I10" s="99"/>
      <c r="J10" s="100"/>
      <c r="K10" s="100"/>
      <c r="L10" s="99"/>
      <c r="M10" s="99"/>
    </row>
    <row r="11" spans="1:13" ht="15.75" thickBot="1" x14ac:dyDescent="0.3">
      <c r="A11" s="100"/>
      <c r="B11" s="100"/>
      <c r="C11" s="100"/>
      <c r="D11" s="99"/>
      <c r="E11" s="99"/>
      <c r="F11" s="100"/>
      <c r="G11" s="100"/>
      <c r="H11" s="99"/>
      <c r="I11" s="99"/>
      <c r="J11" s="100"/>
      <c r="K11" s="100"/>
      <c r="L11" s="99"/>
      <c r="M11" s="99"/>
    </row>
    <row r="12" spans="1:13" ht="15.75" thickBot="1" x14ac:dyDescent="0.3">
      <c r="A12" s="206" t="s">
        <v>121</v>
      </c>
      <c r="B12" s="206"/>
      <c r="C12" s="201"/>
      <c r="D12" s="101">
        <f>SUM(D7:D11)</f>
        <v>3</v>
      </c>
      <c r="E12" s="101">
        <f>SUM(E7:E11)</f>
        <v>5</v>
      </c>
      <c r="F12" s="100"/>
      <c r="G12" s="100"/>
      <c r="H12" s="99"/>
      <c r="I12" s="99"/>
      <c r="J12" s="100"/>
      <c r="K12" s="100"/>
      <c r="L12" s="99"/>
      <c r="M12" s="99"/>
    </row>
    <row r="13" spans="1:13" ht="15.75" thickBot="1" x14ac:dyDescent="0.3">
      <c r="A13" s="200" t="s">
        <v>122</v>
      </c>
      <c r="B13" s="200"/>
      <c r="C13" s="200"/>
      <c r="D13" s="201"/>
      <c r="E13" s="102">
        <f>SUM(D12:E12)</f>
        <v>8</v>
      </c>
      <c r="F13" s="103"/>
      <c r="G13" s="103"/>
      <c r="H13" s="99"/>
      <c r="I13" s="99"/>
      <c r="J13" s="103"/>
      <c r="K13" s="103"/>
      <c r="L13" s="99"/>
      <c r="M13" s="99"/>
    </row>
    <row r="14" spans="1:13" ht="15.75" thickBot="1" x14ac:dyDescent="0.3">
      <c r="A14" s="93"/>
      <c r="B14" s="93"/>
      <c r="C14" s="93"/>
      <c r="D14" s="93"/>
      <c r="E14" s="93"/>
      <c r="F14" s="100"/>
      <c r="G14" s="100"/>
      <c r="H14" s="99"/>
      <c r="I14" s="99"/>
      <c r="J14" s="100"/>
      <c r="K14" s="100"/>
      <c r="L14" s="99"/>
      <c r="M14" s="99"/>
    </row>
    <row r="15" spans="1:13" ht="15.75" thickBot="1" x14ac:dyDescent="0.3">
      <c r="A15" s="93"/>
      <c r="B15" s="93"/>
      <c r="C15" s="93"/>
      <c r="D15" s="93"/>
      <c r="E15" s="93"/>
      <c r="F15" s="100"/>
      <c r="G15" s="100"/>
      <c r="H15" s="99"/>
      <c r="I15" s="99"/>
      <c r="J15" s="100"/>
      <c r="K15" s="100"/>
      <c r="L15" s="99"/>
      <c r="M15" s="99"/>
    </row>
    <row r="16" spans="1:13" ht="15.75" thickBot="1" x14ac:dyDescent="0.3">
      <c r="A16" s="93"/>
      <c r="B16" s="93"/>
      <c r="C16" s="93"/>
      <c r="D16" s="93"/>
      <c r="E16" s="93"/>
      <c r="F16" s="100"/>
      <c r="G16" s="100"/>
      <c r="H16" s="99"/>
      <c r="I16" s="99"/>
      <c r="J16" s="100"/>
      <c r="K16" s="100"/>
      <c r="L16" s="99"/>
      <c r="M16" s="99"/>
    </row>
    <row r="17" spans="1:14" ht="15.75" thickBot="1" x14ac:dyDescent="0.3">
      <c r="A17" s="93"/>
      <c r="B17" s="93"/>
      <c r="C17" s="93"/>
      <c r="D17" s="93"/>
      <c r="E17" s="93"/>
      <c r="F17" s="100"/>
      <c r="G17" s="100"/>
      <c r="H17" s="99"/>
      <c r="I17" s="99"/>
      <c r="J17" s="100"/>
      <c r="K17" s="100"/>
      <c r="L17" s="99"/>
      <c r="M17" s="99"/>
    </row>
    <row r="18" spans="1:14" ht="15.75" thickBot="1" x14ac:dyDescent="0.3">
      <c r="A18" s="93"/>
      <c r="B18" s="93"/>
      <c r="C18" s="93"/>
      <c r="D18" s="93"/>
      <c r="E18" s="93"/>
      <c r="F18" s="100"/>
      <c r="G18" s="100"/>
      <c r="H18" s="99"/>
      <c r="I18" s="99"/>
      <c r="J18" s="100"/>
      <c r="K18" s="100"/>
      <c r="L18" s="99"/>
      <c r="M18" s="99"/>
    </row>
    <row r="19" spans="1:14" ht="15.75" thickBot="1" x14ac:dyDescent="0.3">
      <c r="A19" s="93"/>
      <c r="B19" s="93"/>
      <c r="C19" s="93"/>
      <c r="D19" s="93"/>
      <c r="E19" s="94"/>
      <c r="F19" s="206" t="s">
        <v>121</v>
      </c>
      <c r="G19" s="201"/>
      <c r="H19" s="101">
        <f>SUM(H7:H18)</f>
        <v>2</v>
      </c>
      <c r="I19" s="101">
        <f>SUM(I7:I18)</f>
        <v>2</v>
      </c>
      <c r="J19" s="203" t="s">
        <v>121</v>
      </c>
      <c r="K19" s="201"/>
      <c r="L19" s="101">
        <f>SUM(L7:L18)</f>
        <v>0</v>
      </c>
      <c r="M19" s="101">
        <f>SUM(M7:M18)</f>
        <v>2</v>
      </c>
    </row>
    <row r="20" spans="1:14" ht="15.75" thickBot="1" x14ac:dyDescent="0.3">
      <c r="A20" s="93"/>
      <c r="B20" s="93"/>
      <c r="C20" s="93"/>
      <c r="D20" s="93"/>
      <c r="E20" s="94"/>
      <c r="F20" s="200" t="s">
        <v>122</v>
      </c>
      <c r="G20" s="200"/>
      <c r="H20" s="201"/>
      <c r="I20" s="101">
        <f>SUM(H19:I19)</f>
        <v>4</v>
      </c>
      <c r="J20" s="204" t="s">
        <v>122</v>
      </c>
      <c r="K20" s="200"/>
      <c r="L20" s="201"/>
      <c r="M20" s="101">
        <f>SUM(L19:M19)</f>
        <v>2</v>
      </c>
      <c r="N20" s="104"/>
    </row>
    <row r="21" spans="1:14" ht="15.75" x14ac:dyDescent="0.25">
      <c r="A21" s="105"/>
      <c r="B21" s="105"/>
      <c r="C21" s="105"/>
      <c r="D21" s="105"/>
      <c r="E21" s="105"/>
      <c r="F21" s="105"/>
      <c r="G21" s="105"/>
      <c r="H21" s="105"/>
      <c r="I21" s="105"/>
      <c r="J21" s="105"/>
      <c r="K21" s="105"/>
      <c r="L21" s="105"/>
      <c r="M21" s="105"/>
      <c r="N21" s="104"/>
    </row>
    <row r="22" spans="1:14" ht="15.75" thickBot="1" x14ac:dyDescent="0.3">
      <c r="A22" s="93"/>
      <c r="B22" s="93"/>
      <c r="C22" s="93"/>
      <c r="D22" s="93"/>
      <c r="E22" s="93"/>
      <c r="F22" s="93"/>
      <c r="G22" s="93"/>
      <c r="H22" s="93"/>
      <c r="I22" s="93"/>
      <c r="J22" s="93"/>
      <c r="K22" s="93"/>
      <c r="L22" s="93"/>
      <c r="M22" s="93"/>
    </row>
    <row r="23" spans="1:14" ht="45.75" customHeight="1" thickBot="1" x14ac:dyDescent="0.3">
      <c r="A23" s="198" t="s">
        <v>134</v>
      </c>
      <c r="B23" s="198"/>
      <c r="C23" s="106">
        <f>SUM($E$13,$I$20,$M$20)</f>
        <v>14</v>
      </c>
      <c r="M23" s="104"/>
      <c r="N23" s="104"/>
    </row>
    <row r="24" spans="1:14" ht="45.75" customHeight="1" thickBot="1" x14ac:dyDescent="0.3">
      <c r="A24" s="198" t="s">
        <v>135</v>
      </c>
      <c r="B24" s="198"/>
      <c r="C24" s="106">
        <f>SUM($E$13/$C$23*100)</f>
        <v>57.142857142857139</v>
      </c>
      <c r="M24" s="104"/>
      <c r="N24" s="104"/>
    </row>
    <row r="25" spans="1:14" ht="57" customHeight="1" thickBot="1" x14ac:dyDescent="0.3">
      <c r="A25" s="198" t="s">
        <v>136</v>
      </c>
      <c r="B25" s="198"/>
      <c r="C25" s="106">
        <f>SUM(($I$20+$M$20)/$C$23*100)</f>
        <v>42.857142857142854</v>
      </c>
      <c r="D25" s="104"/>
      <c r="E25" s="104"/>
      <c r="F25" s="104"/>
      <c r="G25" s="104"/>
      <c r="H25" s="104"/>
      <c r="I25" s="104"/>
      <c r="J25" s="104"/>
      <c r="K25" s="104"/>
      <c r="L25" s="104"/>
      <c r="M25" s="104"/>
      <c r="N25" s="104"/>
    </row>
    <row r="26" spans="1:14" x14ac:dyDescent="0.25">
      <c r="D26" s="104"/>
      <c r="E26" s="104"/>
      <c r="G26" s="104"/>
      <c r="H26" s="104"/>
      <c r="I26" s="104"/>
      <c r="J26" s="104"/>
    </row>
  </sheetData>
  <sheetProtection sheet="1" objects="1" scenarios="1" selectLockedCells="1"/>
  <mergeCells count="16">
    <mergeCell ref="A1:M1"/>
    <mergeCell ref="J19:K19"/>
    <mergeCell ref="J20:L20"/>
    <mergeCell ref="J3:M5"/>
    <mergeCell ref="F2:I2"/>
    <mergeCell ref="J2:M2"/>
    <mergeCell ref="F3:I5"/>
    <mergeCell ref="F19:G19"/>
    <mergeCell ref="F20:H20"/>
    <mergeCell ref="A2:E2"/>
    <mergeCell ref="A12:C12"/>
    <mergeCell ref="A23:B23"/>
    <mergeCell ref="A24:B24"/>
    <mergeCell ref="A25:B25"/>
    <mergeCell ref="A3:E5"/>
    <mergeCell ref="A13:D13"/>
  </mergeCells>
  <pageMargins left="0.70866141732283472" right="0.70866141732283472" top="0.74803149606299213" bottom="0.74803149606299213" header="0.31496062992125984" footer="0.31496062992125984"/>
  <pageSetup paperSize="9" scale="64" orientation="landscape" r:id="rId1"/>
  <headerFooter>
    <oddFooter>&amp;LLearning Design Builder xlsx| Beta 1.0.  Developed by Stephen Linquist, Luke Padgett, Rachael Phegan, Beale Gurney, Tony Carew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35"/>
  <sheetViews>
    <sheetView showGridLines="0" showRowColHeaders="0" zoomScaleNormal="100" workbookViewId="0">
      <pane ySplit="2" topLeftCell="A3" activePane="bottomLeft" state="frozen"/>
      <selection pane="bottomLeft" activeCell="H5" sqref="H5"/>
    </sheetView>
  </sheetViews>
  <sheetFormatPr defaultRowHeight="15" x14ac:dyDescent="0.25"/>
  <cols>
    <col min="1" max="1" width="33.140625" style="107" customWidth="1"/>
    <col min="2" max="2" width="5" style="107" customWidth="1"/>
    <col min="3" max="3" width="5.140625" style="107" customWidth="1"/>
    <col min="4" max="4" width="5.5703125" style="107" customWidth="1"/>
    <col min="5" max="6" width="4.7109375" style="107" customWidth="1"/>
    <col min="7" max="7" width="57.7109375" style="107" customWidth="1"/>
    <col min="8" max="8" width="15" style="107" customWidth="1"/>
    <col min="9" max="9" width="9.140625" style="107"/>
    <col min="10" max="10" width="13" style="107" customWidth="1"/>
    <col min="11" max="11" width="56" style="107" customWidth="1"/>
    <col min="12" max="16384" width="9.140625" style="107"/>
  </cols>
  <sheetData>
    <row r="1" spans="1:11" ht="26.25" thickTop="1" thickBot="1" x14ac:dyDescent="0.3">
      <c r="A1" s="215" t="s">
        <v>233</v>
      </c>
      <c r="B1" s="216"/>
      <c r="C1" s="216"/>
      <c r="D1" s="216"/>
      <c r="E1" s="216"/>
      <c r="F1" s="216"/>
      <c r="G1" s="216"/>
      <c r="H1" s="217"/>
    </row>
    <row r="2" spans="1:11" ht="45.75" customHeight="1" thickTop="1" thickBot="1" x14ac:dyDescent="0.3">
      <c r="A2" s="108" t="s">
        <v>179</v>
      </c>
      <c r="B2" s="223" t="s">
        <v>223</v>
      </c>
      <c r="C2" s="224"/>
      <c r="D2" s="224"/>
      <c r="E2" s="224"/>
      <c r="F2" s="225"/>
      <c r="G2" s="109" t="s">
        <v>213</v>
      </c>
      <c r="H2" s="130" t="s">
        <v>214</v>
      </c>
    </row>
    <row r="3" spans="1:11" ht="33" thickTop="1" thickBot="1" x14ac:dyDescent="0.3">
      <c r="A3" s="210" t="s">
        <v>180</v>
      </c>
      <c r="B3" s="207" t="s">
        <v>224</v>
      </c>
      <c r="C3" s="207" t="s">
        <v>225</v>
      </c>
      <c r="D3" s="207" t="s">
        <v>226</v>
      </c>
      <c r="E3" s="207" t="s">
        <v>227</v>
      </c>
      <c r="F3" s="207" t="s">
        <v>228</v>
      </c>
      <c r="G3" s="128" t="s">
        <v>181</v>
      </c>
      <c r="H3" s="131" t="s">
        <v>215</v>
      </c>
    </row>
    <row r="4" spans="1:11" ht="17.25" thickTop="1" thickBot="1" x14ac:dyDescent="0.3">
      <c r="A4" s="210"/>
      <c r="B4" s="209"/>
      <c r="C4" s="208"/>
      <c r="D4" s="208"/>
      <c r="E4" s="208"/>
      <c r="F4" s="208"/>
      <c r="G4" s="128" t="s">
        <v>182</v>
      </c>
      <c r="H4" s="131" t="s">
        <v>215</v>
      </c>
    </row>
    <row r="5" spans="1:11" ht="22.5" thickTop="1" thickBot="1" x14ac:dyDescent="0.3">
      <c r="A5" s="210"/>
      <c r="B5" s="110"/>
      <c r="C5" s="208"/>
      <c r="D5" s="208"/>
      <c r="E5" s="208"/>
      <c r="F5" s="208"/>
      <c r="G5" s="128" t="s">
        <v>183</v>
      </c>
      <c r="H5" s="131" t="s">
        <v>215</v>
      </c>
    </row>
    <row r="6" spans="1:11" ht="24" thickTop="1" thickBot="1" x14ac:dyDescent="0.3">
      <c r="A6" s="210"/>
      <c r="B6" s="111"/>
      <c r="C6" s="209"/>
      <c r="D6" s="208"/>
      <c r="E6" s="208"/>
      <c r="F6" s="208"/>
      <c r="G6" s="128" t="s">
        <v>184</v>
      </c>
      <c r="H6" s="131" t="s">
        <v>215</v>
      </c>
      <c r="J6" s="220" t="s">
        <v>232</v>
      </c>
      <c r="K6" s="221"/>
    </row>
    <row r="7" spans="1:11" ht="22.5" customHeight="1" thickTop="1" thickBot="1" x14ac:dyDescent="0.3">
      <c r="A7" s="210"/>
      <c r="B7" s="112"/>
      <c r="C7" s="113"/>
      <c r="D7" s="208"/>
      <c r="E7" s="208"/>
      <c r="F7" s="208"/>
      <c r="G7" s="128" t="s">
        <v>185</v>
      </c>
      <c r="H7" s="131" t="s">
        <v>215</v>
      </c>
      <c r="J7" s="219">
        <f>look_up_data!$A$17</f>
        <v>4</v>
      </c>
      <c r="K7" s="218" t="str">
        <f>look_up_data!$A$30</f>
        <v>Congratulations! You have reached blended learning level 4.  Why not try adding extra features to reach Level 5.</v>
      </c>
    </row>
    <row r="8" spans="1:11" ht="37.5" customHeight="1" thickTop="1" thickBot="1" x14ac:dyDescent="0.3">
      <c r="A8" s="210"/>
      <c r="B8" s="112"/>
      <c r="C8" s="114"/>
      <c r="D8" s="209"/>
      <c r="E8" s="208"/>
      <c r="F8" s="208"/>
      <c r="G8" s="128" t="s">
        <v>186</v>
      </c>
      <c r="H8" s="131" t="s">
        <v>215</v>
      </c>
      <c r="J8" s="219"/>
      <c r="K8" s="218"/>
    </row>
    <row r="9" spans="1:11" ht="33" thickTop="1" thickBot="1" x14ac:dyDescent="0.3">
      <c r="A9" s="210"/>
      <c r="B9" s="115"/>
      <c r="C9" s="116"/>
      <c r="D9" s="117"/>
      <c r="E9" s="209"/>
      <c r="F9" s="209"/>
      <c r="G9" s="128" t="s">
        <v>187</v>
      </c>
      <c r="H9" s="131" t="s">
        <v>215</v>
      </c>
      <c r="J9" s="219"/>
      <c r="K9" s="218"/>
    </row>
    <row r="10" spans="1:11" ht="22.5" customHeight="1" thickTop="1" thickBot="1" x14ac:dyDescent="0.3">
      <c r="A10" s="210" t="s">
        <v>188</v>
      </c>
      <c r="B10" s="207" t="s">
        <v>224</v>
      </c>
      <c r="C10" s="207" t="s">
        <v>225</v>
      </c>
      <c r="D10" s="207" t="s">
        <v>226</v>
      </c>
      <c r="E10" s="207" t="s">
        <v>227</v>
      </c>
      <c r="F10" s="207" t="s">
        <v>228</v>
      </c>
      <c r="G10" s="128" t="s">
        <v>189</v>
      </c>
      <c r="H10" s="131" t="s">
        <v>215</v>
      </c>
    </row>
    <row r="11" spans="1:11" ht="17.25" thickTop="1" thickBot="1" x14ac:dyDescent="0.3">
      <c r="A11" s="210"/>
      <c r="B11" s="208"/>
      <c r="C11" s="208"/>
      <c r="D11" s="208"/>
      <c r="E11" s="208"/>
      <c r="F11" s="208"/>
      <c r="G11" s="128" t="s">
        <v>190</v>
      </c>
      <c r="H11" s="131" t="s">
        <v>215</v>
      </c>
    </row>
    <row r="12" spans="1:11" ht="33" thickTop="1" thickBot="1" x14ac:dyDescent="0.3">
      <c r="A12" s="210"/>
      <c r="B12" s="209"/>
      <c r="C12" s="208"/>
      <c r="D12" s="208"/>
      <c r="E12" s="208"/>
      <c r="F12" s="208"/>
      <c r="G12" s="128" t="s">
        <v>191</v>
      </c>
      <c r="H12" s="131" t="s">
        <v>215</v>
      </c>
    </row>
    <row r="13" spans="1:11" ht="22.5" thickTop="1" thickBot="1" x14ac:dyDescent="0.3">
      <c r="A13" s="210"/>
      <c r="B13" s="110"/>
      <c r="C13" s="209"/>
      <c r="D13" s="208"/>
      <c r="E13" s="208"/>
      <c r="F13" s="208"/>
      <c r="G13" s="128" t="s">
        <v>192</v>
      </c>
      <c r="H13" s="131" t="s">
        <v>215</v>
      </c>
    </row>
    <row r="14" spans="1:11" ht="22.5" thickTop="1" thickBot="1" x14ac:dyDescent="0.3">
      <c r="A14" s="210"/>
      <c r="B14" s="112"/>
      <c r="C14" s="113"/>
      <c r="D14" s="208"/>
      <c r="E14" s="208"/>
      <c r="F14" s="208"/>
      <c r="G14" s="128" t="s">
        <v>193</v>
      </c>
      <c r="H14" s="131" t="s">
        <v>215</v>
      </c>
    </row>
    <row r="15" spans="1:11" ht="22.5" thickTop="1" thickBot="1" x14ac:dyDescent="0.3">
      <c r="A15" s="210"/>
      <c r="B15" s="112"/>
      <c r="C15" s="114"/>
      <c r="D15" s="208"/>
      <c r="E15" s="208"/>
      <c r="F15" s="208"/>
      <c r="G15" s="128" t="s">
        <v>194</v>
      </c>
      <c r="H15" s="131" t="s">
        <v>215</v>
      </c>
    </row>
    <row r="16" spans="1:11" ht="22.5" thickTop="1" thickBot="1" x14ac:dyDescent="0.3">
      <c r="A16" s="210"/>
      <c r="B16" s="112"/>
      <c r="C16" s="114"/>
      <c r="D16" s="209"/>
      <c r="E16" s="208"/>
      <c r="F16" s="208"/>
      <c r="G16" s="128" t="s">
        <v>195</v>
      </c>
      <c r="H16" s="131" t="s">
        <v>215</v>
      </c>
    </row>
    <row r="17" spans="1:8" ht="22.5" thickTop="1" thickBot="1" x14ac:dyDescent="0.3">
      <c r="A17" s="210"/>
      <c r="B17" s="112"/>
      <c r="C17" s="118"/>
      <c r="D17" s="113"/>
      <c r="E17" s="208"/>
      <c r="F17" s="208"/>
      <c r="G17" s="128" t="s">
        <v>196</v>
      </c>
      <c r="H17" s="131" t="s">
        <v>215</v>
      </c>
    </row>
    <row r="18" spans="1:8" ht="22.5" thickTop="1" thickBot="1" x14ac:dyDescent="0.3">
      <c r="A18" s="210"/>
      <c r="B18" s="112"/>
      <c r="C18" s="118"/>
      <c r="D18" s="114"/>
      <c r="E18" s="209"/>
      <c r="F18" s="209"/>
      <c r="G18" s="128" t="s">
        <v>197</v>
      </c>
      <c r="H18" s="131" t="s">
        <v>215</v>
      </c>
    </row>
    <row r="19" spans="1:8" ht="33" thickTop="1" thickBot="1" x14ac:dyDescent="0.3">
      <c r="A19" s="210"/>
      <c r="B19" s="112"/>
      <c r="C19" s="118"/>
      <c r="D19" s="114"/>
      <c r="E19" s="207" t="s">
        <v>229</v>
      </c>
      <c r="F19" s="207" t="s">
        <v>229</v>
      </c>
      <c r="G19" s="128" t="s">
        <v>198</v>
      </c>
      <c r="H19" s="131"/>
    </row>
    <row r="20" spans="1:8" ht="22.5" thickTop="1" thickBot="1" x14ac:dyDescent="0.3">
      <c r="A20" s="210"/>
      <c r="B20" s="112"/>
      <c r="C20" s="118"/>
      <c r="D20" s="114"/>
      <c r="E20" s="208"/>
      <c r="F20" s="208"/>
      <c r="G20" s="128" t="s">
        <v>199</v>
      </c>
      <c r="H20" s="131"/>
    </row>
    <row r="21" spans="1:8" ht="22.5" thickTop="1" thickBot="1" x14ac:dyDescent="0.3">
      <c r="A21" s="210"/>
      <c r="B21" s="115"/>
      <c r="C21" s="116"/>
      <c r="D21" s="119"/>
      <c r="E21" s="209"/>
      <c r="F21" s="209"/>
      <c r="G21" s="128" t="s">
        <v>200</v>
      </c>
      <c r="H21" s="131"/>
    </row>
    <row r="22" spans="1:8" ht="22.5" thickTop="1" thickBot="1" x14ac:dyDescent="0.3">
      <c r="A22" s="210" t="s">
        <v>201</v>
      </c>
      <c r="B22" s="117" t="s">
        <v>224</v>
      </c>
      <c r="C22" s="207" t="s">
        <v>225</v>
      </c>
      <c r="D22" s="207" t="s">
        <v>226</v>
      </c>
      <c r="E22" s="207" t="s">
        <v>227</v>
      </c>
      <c r="F22" s="207" t="s">
        <v>228</v>
      </c>
      <c r="G22" s="128" t="s">
        <v>202</v>
      </c>
      <c r="H22" s="131" t="s">
        <v>215</v>
      </c>
    </row>
    <row r="23" spans="1:8" ht="48.75" thickTop="1" thickBot="1" x14ac:dyDescent="0.3">
      <c r="A23" s="210"/>
      <c r="B23" s="117" t="s">
        <v>229</v>
      </c>
      <c r="C23" s="208"/>
      <c r="D23" s="208"/>
      <c r="E23" s="208"/>
      <c r="F23" s="208"/>
      <c r="G23" s="128" t="s">
        <v>203</v>
      </c>
      <c r="H23" s="131" t="s">
        <v>215</v>
      </c>
    </row>
    <row r="24" spans="1:8" ht="22.5" thickTop="1" thickBot="1" x14ac:dyDescent="0.3">
      <c r="A24" s="210"/>
      <c r="B24" s="110"/>
      <c r="C24" s="209"/>
      <c r="D24" s="209"/>
      <c r="E24" s="208"/>
      <c r="F24" s="208"/>
      <c r="G24" s="128" t="s">
        <v>204</v>
      </c>
      <c r="H24" s="131" t="s">
        <v>215</v>
      </c>
    </row>
    <row r="25" spans="1:8" ht="22.5" thickTop="1" thickBot="1" x14ac:dyDescent="0.3">
      <c r="A25" s="210"/>
      <c r="B25" s="115"/>
      <c r="C25" s="120"/>
      <c r="D25" s="117"/>
      <c r="E25" s="209"/>
      <c r="F25" s="209"/>
      <c r="G25" s="128" t="s">
        <v>205</v>
      </c>
      <c r="H25" s="131" t="s">
        <v>215</v>
      </c>
    </row>
    <row r="26" spans="1:8" ht="43.5" customHeight="1" thickTop="1" thickBot="1" x14ac:dyDescent="0.3">
      <c r="A26" s="212" t="s">
        <v>222</v>
      </c>
      <c r="B26" s="121" t="s">
        <v>224</v>
      </c>
      <c r="C26" s="121" t="s">
        <v>225</v>
      </c>
      <c r="D26" s="121" t="s">
        <v>226</v>
      </c>
      <c r="E26" s="121" t="s">
        <v>227</v>
      </c>
      <c r="F26" s="121" t="s">
        <v>228</v>
      </c>
      <c r="G26" s="128" t="s">
        <v>206</v>
      </c>
      <c r="H26" s="131" t="s">
        <v>215</v>
      </c>
    </row>
    <row r="27" spans="1:8" ht="22.5" thickTop="1" thickBot="1" x14ac:dyDescent="0.3">
      <c r="A27" s="213"/>
      <c r="B27" s="121" t="s">
        <v>229</v>
      </c>
      <c r="C27" s="121" t="s">
        <v>229</v>
      </c>
      <c r="D27" s="121" t="s">
        <v>229</v>
      </c>
      <c r="E27" s="121" t="s">
        <v>229</v>
      </c>
      <c r="F27" s="121" t="s">
        <v>229</v>
      </c>
      <c r="G27" s="128" t="s">
        <v>207</v>
      </c>
      <c r="H27" s="131"/>
    </row>
    <row r="28" spans="1:8" ht="22.5" thickTop="1" thickBot="1" x14ac:dyDescent="0.3">
      <c r="A28" s="213"/>
      <c r="B28" s="110"/>
      <c r="C28" s="121" t="s">
        <v>225</v>
      </c>
      <c r="D28" s="207" t="s">
        <v>226</v>
      </c>
      <c r="E28" s="207" t="s">
        <v>227</v>
      </c>
      <c r="F28" s="207" t="s">
        <v>228</v>
      </c>
      <c r="G28" s="128" t="s">
        <v>208</v>
      </c>
      <c r="H28" s="131" t="s">
        <v>215</v>
      </c>
    </row>
    <row r="29" spans="1:8" ht="22.5" thickTop="1" thickBot="1" x14ac:dyDescent="0.3">
      <c r="A29" s="213"/>
      <c r="B29" s="112"/>
      <c r="C29" s="113"/>
      <c r="D29" s="209"/>
      <c r="E29" s="208"/>
      <c r="F29" s="208"/>
      <c r="G29" s="128" t="s">
        <v>209</v>
      </c>
      <c r="H29" s="131" t="s">
        <v>215</v>
      </c>
    </row>
    <row r="30" spans="1:8" ht="33" thickTop="1" thickBot="1" x14ac:dyDescent="0.3">
      <c r="A30" s="214"/>
      <c r="B30" s="115"/>
      <c r="C30" s="116"/>
      <c r="D30" s="117"/>
      <c r="E30" s="209"/>
      <c r="F30" s="209"/>
      <c r="G30" s="128" t="s">
        <v>210</v>
      </c>
      <c r="H30" s="131" t="s">
        <v>215</v>
      </c>
    </row>
    <row r="31" spans="1:8" ht="32.25" thickTop="1" thickBot="1" x14ac:dyDescent="0.3">
      <c r="A31" s="210" t="s">
        <v>211</v>
      </c>
      <c r="B31" s="122"/>
      <c r="C31" s="123"/>
      <c r="D31" s="113"/>
      <c r="E31" s="117" t="s">
        <v>227</v>
      </c>
      <c r="F31" s="117" t="s">
        <v>229</v>
      </c>
      <c r="G31" s="128" t="s">
        <v>240</v>
      </c>
      <c r="H31" s="131" t="s">
        <v>215</v>
      </c>
    </row>
    <row r="32" spans="1:8" ht="47.25" thickTop="1" thickBot="1" x14ac:dyDescent="0.3">
      <c r="A32" s="210"/>
      <c r="B32" s="112"/>
      <c r="C32" s="118"/>
      <c r="D32" s="118"/>
      <c r="E32" s="113"/>
      <c r="F32" s="207" t="s">
        <v>228</v>
      </c>
      <c r="G32" s="128" t="s">
        <v>241</v>
      </c>
      <c r="H32" s="131"/>
    </row>
    <row r="33" spans="1:8" ht="22.5" thickTop="1" thickBot="1" x14ac:dyDescent="0.3">
      <c r="A33" s="211"/>
      <c r="B33" s="124"/>
      <c r="C33" s="125"/>
      <c r="D33" s="125"/>
      <c r="E33" s="126"/>
      <c r="F33" s="222"/>
      <c r="G33" s="129" t="s">
        <v>212</v>
      </c>
      <c r="H33" s="131"/>
    </row>
    <row r="34" spans="1:8" ht="15.75" thickTop="1" x14ac:dyDescent="0.25"/>
    <row r="35" spans="1:8" ht="45" x14ac:dyDescent="0.25">
      <c r="A35" s="127" t="s">
        <v>230</v>
      </c>
    </row>
  </sheetData>
  <sheetProtection sheet="1" objects="1" scenarios="1" selectLockedCells="1"/>
  <mergeCells count="30">
    <mergeCell ref="A1:H1"/>
    <mergeCell ref="K7:K9"/>
    <mergeCell ref="J7:J9"/>
    <mergeCell ref="J6:K6"/>
    <mergeCell ref="F32:F33"/>
    <mergeCell ref="B2:F2"/>
    <mergeCell ref="B3:B4"/>
    <mergeCell ref="B10:B12"/>
    <mergeCell ref="C3:C6"/>
    <mergeCell ref="D3:D8"/>
    <mergeCell ref="E3:E9"/>
    <mergeCell ref="F3:F9"/>
    <mergeCell ref="C10:C13"/>
    <mergeCell ref="D10:D16"/>
    <mergeCell ref="E10:E18"/>
    <mergeCell ref="F10:F18"/>
    <mergeCell ref="A3:A9"/>
    <mergeCell ref="A10:A21"/>
    <mergeCell ref="A22:A25"/>
    <mergeCell ref="A31:A33"/>
    <mergeCell ref="A26:A30"/>
    <mergeCell ref="F28:F30"/>
    <mergeCell ref="F19:F21"/>
    <mergeCell ref="C22:C24"/>
    <mergeCell ref="D22:D24"/>
    <mergeCell ref="E22:E25"/>
    <mergeCell ref="F22:F25"/>
    <mergeCell ref="E19:E21"/>
    <mergeCell ref="D28:D29"/>
    <mergeCell ref="E28:E30"/>
  </mergeCells>
  <pageMargins left="0.70866141732283472" right="0.70866141732283472" top="0.74803149606299213" bottom="0.74803149606299213" header="0.31496062992125984" footer="0.31496062992125984"/>
  <pageSetup paperSize="9" scale="40" orientation="portrait" r:id="rId1"/>
  <headerFooter>
    <oddFooter>&amp;LLearning Design Builder xlsx| Beta 1.0.  Developed by Stephen Linquist, Luke Padgett, Rachael Phegan, Beale Gurney, Tony Carew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look_up_data!$D$6:$D$7</xm:f>
          </x14:formula1>
          <xm:sqref>H3:H33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D35"/>
  <sheetViews>
    <sheetView showGridLines="0" showRowColHeaders="0" topLeftCell="A10" zoomScaleNormal="100" workbookViewId="0">
      <selection activeCell="B28" sqref="B28"/>
    </sheetView>
  </sheetViews>
  <sheetFormatPr defaultRowHeight="15" x14ac:dyDescent="0.25"/>
  <cols>
    <col min="1" max="1" width="45" style="132" customWidth="1"/>
    <col min="2" max="2" width="21" style="132" customWidth="1"/>
    <col min="3" max="3" width="16.28515625" style="132" bestFit="1" customWidth="1"/>
    <col min="4" max="4" width="18.42578125" style="132" bestFit="1" customWidth="1"/>
    <col min="5" max="16384" width="9.140625" style="132"/>
  </cols>
  <sheetData>
    <row r="1" spans="1:4" x14ac:dyDescent="0.25">
      <c r="A1" s="138" t="s">
        <v>46</v>
      </c>
      <c r="B1" s="139" t="s">
        <v>108</v>
      </c>
      <c r="C1" s="139" t="s">
        <v>26</v>
      </c>
      <c r="D1" s="140" t="s">
        <v>47</v>
      </c>
    </row>
    <row r="2" spans="1:4" x14ac:dyDescent="0.25">
      <c r="A2" s="133"/>
      <c r="B2" s="142"/>
      <c r="C2" s="142"/>
      <c r="D2" s="145"/>
    </row>
    <row r="3" spans="1:4" x14ac:dyDescent="0.25">
      <c r="A3" s="141" t="s">
        <v>37</v>
      </c>
      <c r="B3" s="143" t="s">
        <v>237</v>
      </c>
      <c r="C3" s="146">
        <f>VLOOKUP($B3,look_up_data!$D$1:$E$5,2,FALSE)</f>
        <v>105.75</v>
      </c>
      <c r="D3" s="147">
        <f>SUM(C3*'Unit sequence'!O7)</f>
        <v>1269</v>
      </c>
    </row>
    <row r="4" spans="1:4" x14ac:dyDescent="0.25">
      <c r="A4" s="141" t="s">
        <v>38</v>
      </c>
      <c r="B4" s="143" t="s">
        <v>107</v>
      </c>
      <c r="C4" s="146">
        <f>VLOOKUP($B4,look_up_data!$D$1:$E$5,2,FALSE)</f>
        <v>59.6</v>
      </c>
      <c r="D4" s="147">
        <f>SUM(C4*'Unit sequence'!O8)</f>
        <v>178.8</v>
      </c>
    </row>
    <row r="5" spans="1:4" x14ac:dyDescent="0.25">
      <c r="A5" s="141" t="s">
        <v>43</v>
      </c>
      <c r="B5" s="143" t="s">
        <v>235</v>
      </c>
      <c r="C5" s="146">
        <f>VLOOKUP($B5,look_up_data!$D$1:$E$5,2,FALSE)</f>
        <v>71.94</v>
      </c>
      <c r="D5" s="147">
        <f>SUM(C5*'Unit sequence'!O11)</f>
        <v>863.28</v>
      </c>
    </row>
    <row r="6" spans="1:4" x14ac:dyDescent="0.25">
      <c r="A6" s="141" t="s">
        <v>44</v>
      </c>
      <c r="B6" s="143" t="s">
        <v>107</v>
      </c>
      <c r="C6" s="146">
        <f>VLOOKUP($B6,look_up_data!$D$1:$E$5,2,FALSE)</f>
        <v>59.6</v>
      </c>
      <c r="D6" s="147">
        <f>SUM(C6*'Unit sequence'!O12)</f>
        <v>208.6</v>
      </c>
    </row>
    <row r="7" spans="1:4" x14ac:dyDescent="0.25">
      <c r="A7" s="141" t="s">
        <v>39</v>
      </c>
      <c r="B7" s="143" t="s">
        <v>236</v>
      </c>
      <c r="C7" s="146">
        <f>VLOOKUP($B7,look_up_data!$D$1:$E$5,2,FALSE)</f>
        <v>86.21</v>
      </c>
      <c r="D7" s="147">
        <f>SUM(C7*'Unit sequence'!O15)</f>
        <v>603.46999999999991</v>
      </c>
    </row>
    <row r="8" spans="1:4" x14ac:dyDescent="0.25">
      <c r="A8" s="141" t="s">
        <v>40</v>
      </c>
      <c r="B8" s="143" t="s">
        <v>106</v>
      </c>
      <c r="C8" s="146">
        <f>VLOOKUP($B8,look_up_data!$D$1:$E$5,2,FALSE)</f>
        <v>43.2</v>
      </c>
      <c r="D8" s="147">
        <f>SUM(C8*'Unit sequence'!O16)</f>
        <v>64.800000000000011</v>
      </c>
    </row>
    <row r="9" spans="1:4" x14ac:dyDescent="0.25">
      <c r="A9" s="141" t="s">
        <v>41</v>
      </c>
      <c r="B9" s="143" t="s">
        <v>237</v>
      </c>
      <c r="C9" s="146">
        <f>VLOOKUP($B9,look_up_data!$D$1:$E$5,2,FALSE)</f>
        <v>105.75</v>
      </c>
      <c r="D9" s="147">
        <f>SUM(C9*'Unit sequence'!O19)</f>
        <v>1269</v>
      </c>
    </row>
    <row r="10" spans="1:4" x14ac:dyDescent="0.25">
      <c r="A10" s="171" t="s">
        <v>42</v>
      </c>
      <c r="B10" s="143" t="s">
        <v>107</v>
      </c>
      <c r="C10" s="146">
        <f>VLOOKUP($B10,look_up_data!$D$1:$E$5,2,FALSE)</f>
        <v>59.6</v>
      </c>
      <c r="D10" s="147">
        <f>SUM(C10*'Unit sequence'!O20)</f>
        <v>357.6</v>
      </c>
    </row>
    <row r="11" spans="1:4" x14ac:dyDescent="0.25">
      <c r="A11" s="144"/>
      <c r="B11" s="144"/>
      <c r="C11" s="148"/>
      <c r="D11" s="149" t="s">
        <v>27</v>
      </c>
    </row>
    <row r="12" spans="1:4" x14ac:dyDescent="0.25">
      <c r="A12" s="144"/>
      <c r="B12" s="144"/>
      <c r="C12" s="148"/>
      <c r="D12" s="149" t="s">
        <v>27</v>
      </c>
    </row>
    <row r="13" spans="1:4" x14ac:dyDescent="0.25">
      <c r="A13" s="144"/>
      <c r="B13" s="144"/>
      <c r="C13" s="148"/>
      <c r="D13" s="149" t="s">
        <v>27</v>
      </c>
    </row>
    <row r="14" spans="1:4" x14ac:dyDescent="0.25">
      <c r="A14" s="144"/>
      <c r="B14" s="144"/>
      <c r="C14" s="148"/>
      <c r="D14" s="149" t="s">
        <v>27</v>
      </c>
    </row>
    <row r="15" spans="1:4" x14ac:dyDescent="0.25">
      <c r="A15" s="138" t="s">
        <v>28</v>
      </c>
      <c r="B15" s="176"/>
      <c r="C15" s="148"/>
      <c r="D15" s="147">
        <f>SUM($D$3:$D$14)</f>
        <v>4814.55</v>
      </c>
    </row>
    <row r="16" spans="1:4" x14ac:dyDescent="0.25">
      <c r="A16" s="172" t="s">
        <v>29</v>
      </c>
      <c r="B16" s="177"/>
      <c r="C16" s="148"/>
      <c r="D16" s="150"/>
    </row>
    <row r="17" spans="1:4" ht="30" x14ac:dyDescent="0.25">
      <c r="A17" s="173" t="s">
        <v>30</v>
      </c>
      <c r="B17" s="143"/>
      <c r="C17" s="148"/>
      <c r="D17" s="149" t="s">
        <v>27</v>
      </c>
    </row>
    <row r="18" spans="1:4" x14ac:dyDescent="0.25">
      <c r="A18" s="173" t="s">
        <v>31</v>
      </c>
      <c r="B18" s="143"/>
      <c r="C18" s="148"/>
      <c r="D18" s="149" t="s">
        <v>27</v>
      </c>
    </row>
    <row r="19" spans="1:4" x14ac:dyDescent="0.25">
      <c r="A19" s="143"/>
      <c r="B19" s="143"/>
      <c r="C19" s="148"/>
      <c r="D19" s="149" t="s">
        <v>27</v>
      </c>
    </row>
    <row r="20" spans="1:4" x14ac:dyDescent="0.25">
      <c r="A20" s="143"/>
      <c r="B20" s="143"/>
      <c r="C20" s="148"/>
      <c r="D20" s="149" t="s">
        <v>27</v>
      </c>
    </row>
    <row r="21" spans="1:4" x14ac:dyDescent="0.25">
      <c r="A21" s="144"/>
      <c r="B21" s="144"/>
      <c r="C21" s="148"/>
      <c r="D21" s="149" t="s">
        <v>27</v>
      </c>
    </row>
    <row r="22" spans="1:4" x14ac:dyDescent="0.25">
      <c r="A22" s="144"/>
      <c r="B22" s="144"/>
      <c r="C22" s="148"/>
      <c r="D22" s="149" t="s">
        <v>27</v>
      </c>
    </row>
    <row r="23" spans="1:4" x14ac:dyDescent="0.25">
      <c r="A23" s="138" t="s">
        <v>32</v>
      </c>
      <c r="B23" s="176"/>
      <c r="C23" s="148"/>
      <c r="D23" s="147">
        <f>SUM(D17:D22)</f>
        <v>0</v>
      </c>
    </row>
    <row r="24" spans="1:4" x14ac:dyDescent="0.25">
      <c r="A24" s="172" t="s">
        <v>33</v>
      </c>
      <c r="B24" s="177"/>
      <c r="C24" s="148"/>
      <c r="D24" s="150"/>
    </row>
    <row r="25" spans="1:4" x14ac:dyDescent="0.25">
      <c r="A25" s="173" t="s">
        <v>34</v>
      </c>
      <c r="B25" s="143"/>
      <c r="C25" s="146"/>
      <c r="D25" s="149" t="s">
        <v>27</v>
      </c>
    </row>
    <row r="26" spans="1:4" x14ac:dyDescent="0.25">
      <c r="A26" s="173" t="s">
        <v>35</v>
      </c>
      <c r="B26" s="143"/>
      <c r="C26" s="148"/>
      <c r="D26" s="149" t="s">
        <v>27</v>
      </c>
    </row>
    <row r="27" spans="1:4" x14ac:dyDescent="0.25">
      <c r="A27" s="143"/>
      <c r="B27" s="143"/>
      <c r="C27" s="148"/>
      <c r="D27" s="149" t="s">
        <v>27</v>
      </c>
    </row>
    <row r="28" spans="1:4" x14ac:dyDescent="0.25">
      <c r="A28" s="143"/>
      <c r="B28" s="143"/>
      <c r="C28" s="148"/>
      <c r="D28" s="149" t="s">
        <v>27</v>
      </c>
    </row>
    <row r="29" spans="1:4" x14ac:dyDescent="0.25">
      <c r="A29" s="143"/>
      <c r="B29" s="143"/>
      <c r="C29" s="148"/>
      <c r="D29" s="149" t="s">
        <v>27</v>
      </c>
    </row>
    <row r="30" spans="1:4" x14ac:dyDescent="0.25">
      <c r="A30" s="144"/>
      <c r="B30" s="144"/>
      <c r="C30" s="148"/>
      <c r="D30" s="149" t="s">
        <v>27</v>
      </c>
    </row>
    <row r="31" spans="1:4" ht="15.75" thickBot="1" x14ac:dyDescent="0.3">
      <c r="A31" s="174" t="s">
        <v>36</v>
      </c>
      <c r="B31" s="175"/>
      <c r="C31" s="151"/>
      <c r="D31" s="152">
        <f>SUM(D25:D30)</f>
        <v>0</v>
      </c>
    </row>
    <row r="32" spans="1:4" ht="16.5" thickTop="1" thickBot="1" x14ac:dyDescent="0.3">
      <c r="A32" s="134"/>
      <c r="B32" s="135"/>
      <c r="C32" s="136"/>
      <c r="D32" s="137"/>
    </row>
    <row r="33" spans="1:4" ht="16.5" thickTop="1" thickBot="1" x14ac:dyDescent="0.3">
      <c r="A33" s="226" t="s">
        <v>45</v>
      </c>
      <c r="B33" s="227"/>
      <c r="C33" s="228"/>
      <c r="D33" s="153">
        <f>SUM($D$15,$D$23,$D$31)</f>
        <v>4814.55</v>
      </c>
    </row>
    <row r="34" spans="1:4" ht="16.5" thickTop="1" thickBot="1" x14ac:dyDescent="0.3">
      <c r="A34" s="226" t="s">
        <v>155</v>
      </c>
      <c r="B34" s="227"/>
      <c r="C34" s="228"/>
      <c r="D34" s="153">
        <f>SUM($D$4,$D$6,$D$8,$D$10,$D$23)</f>
        <v>809.8</v>
      </c>
    </row>
    <row r="35" spans="1:4" ht="15.75" thickTop="1" x14ac:dyDescent="0.25"/>
  </sheetData>
  <sheetProtection sheet="1" objects="1" scenarios="1" selectLockedCells="1"/>
  <mergeCells count="2">
    <mergeCell ref="A33:C33"/>
    <mergeCell ref="A34:C34"/>
  </mergeCells>
  <pageMargins left="0.70866141732283472" right="0.70866141732283472" top="0.74803149606299213" bottom="0.74803149606299213" header="0.31496062992125984" footer="0.31496062992125984"/>
  <pageSetup paperSize="9" scale="86" orientation="portrait" r:id="rId1"/>
  <headerFooter>
    <oddHeader>&amp;C&amp;"Verdana,Bold"&amp;18&amp;A</oddHeader>
    <oddFooter>&amp;LLearning Design Builder xlsx| Beta 1.0.  Developed by Stephen Linquist, Luke Padgett, Rachael Phegan, Beale Gurney, Tony Carew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look_up_data!$D$1:$D$5</xm:f>
          </x14:formula1>
          <xm:sqref>B3:B10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4"/>
  <sheetViews>
    <sheetView showRowColHeaders="0" zoomScaleNormal="100" workbookViewId="0">
      <selection activeCell="B4" sqref="B4"/>
    </sheetView>
  </sheetViews>
  <sheetFormatPr defaultRowHeight="15" x14ac:dyDescent="0.25"/>
  <cols>
    <col min="1" max="1" width="27.5703125" style="154" customWidth="1"/>
    <col min="2" max="2" width="30.140625" style="154" customWidth="1"/>
    <col min="3" max="3" width="34.85546875" style="154" customWidth="1"/>
    <col min="4" max="4" width="30.140625" style="154" customWidth="1"/>
    <col min="5" max="5" width="30.28515625" style="154" customWidth="1"/>
    <col min="6" max="16384" width="9.140625" style="154"/>
  </cols>
  <sheetData>
    <row r="1" spans="1:5" ht="20.25" thickBot="1" x14ac:dyDescent="0.3">
      <c r="A1" s="155" t="s">
        <v>140</v>
      </c>
      <c r="B1" s="155" t="s">
        <v>141</v>
      </c>
      <c r="C1" s="155" t="s">
        <v>141</v>
      </c>
      <c r="D1" s="155" t="s">
        <v>141</v>
      </c>
      <c r="E1" s="155" t="s">
        <v>141</v>
      </c>
    </row>
    <row r="2" spans="1:5" ht="15.75" thickBot="1" x14ac:dyDescent="0.3">
      <c r="A2" s="156" t="s">
        <v>111</v>
      </c>
      <c r="B2" s="157" t="s">
        <v>137</v>
      </c>
      <c r="C2" s="157" t="s">
        <v>144</v>
      </c>
      <c r="D2" s="157" t="s">
        <v>144</v>
      </c>
      <c r="E2" s="157" t="s">
        <v>144</v>
      </c>
    </row>
    <row r="3" spans="1:5" ht="15.75" thickBot="1" x14ac:dyDescent="0.3">
      <c r="A3" s="156" t="s">
        <v>112</v>
      </c>
      <c r="B3" s="157" t="s">
        <v>138</v>
      </c>
      <c r="C3" s="157" t="s">
        <v>144</v>
      </c>
      <c r="D3" s="157" t="s">
        <v>144</v>
      </c>
      <c r="E3" s="157" t="s">
        <v>144</v>
      </c>
    </row>
    <row r="4" spans="1:5" ht="15.75" thickBot="1" x14ac:dyDescent="0.3">
      <c r="A4" s="156" t="s">
        <v>113</v>
      </c>
      <c r="B4" s="157" t="s">
        <v>9</v>
      </c>
      <c r="C4" s="157" t="s">
        <v>10</v>
      </c>
      <c r="D4" s="157" t="s">
        <v>12</v>
      </c>
      <c r="E4" s="157" t="s">
        <v>144</v>
      </c>
    </row>
  </sheetData>
  <sheetProtection sheet="1" objects="1" scenarios="1" selectLockedCells="1"/>
  <pageMargins left="0.70866141732283472" right="0.70866141732283472" top="0.74803149606299213" bottom="0.74803149606299213" header="0.31496062992125984" footer="0.31496062992125984"/>
  <pageSetup paperSize="9" scale="57" orientation="portrait" r:id="rId1"/>
  <headerFooter>
    <oddHeader>&amp;C&amp;"Verdana,Bold"&amp;18&amp;A</oddHeader>
    <oddFooter>&amp;LLearning Design Builder xlsx| Beta 1.0.  Developed by Stephen Linquist, Luke Padgett, Rachael Phegan, Beale Gurney, Tony Carew</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look_up_data!$L$1:$L$16</xm:f>
          </x14:formula1>
          <xm:sqref>B2:E4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C5"/>
  <sheetViews>
    <sheetView showRowColHeaders="0" zoomScaleNormal="100" workbookViewId="0">
      <selection activeCell="C3" sqref="C3"/>
    </sheetView>
  </sheetViews>
  <sheetFormatPr defaultRowHeight="15" x14ac:dyDescent="0.25"/>
  <cols>
    <col min="1" max="1" width="24" style="33" customWidth="1"/>
    <col min="2" max="2" width="33.5703125" style="33" bestFit="1" customWidth="1"/>
    <col min="3" max="3" width="36.5703125" style="33" bestFit="1" customWidth="1"/>
    <col min="4" max="16384" width="9.140625" style="33"/>
  </cols>
  <sheetData>
    <row r="1" spans="1:3" ht="36.75" thickBot="1" x14ac:dyDescent="0.3">
      <c r="A1" s="158" t="s">
        <v>109</v>
      </c>
      <c r="B1" s="158" t="s">
        <v>166</v>
      </c>
      <c r="C1" s="158" t="s">
        <v>48</v>
      </c>
    </row>
    <row r="2" spans="1:3" ht="18.75" thickBot="1" x14ac:dyDescent="0.3">
      <c r="A2" s="159" t="s">
        <v>110</v>
      </c>
      <c r="B2" s="160">
        <v>660</v>
      </c>
      <c r="C2" s="161">
        <v>6</v>
      </c>
    </row>
    <row r="3" spans="1:3" ht="18.75" thickBot="1" x14ac:dyDescent="0.3">
      <c r="A3" s="159" t="s">
        <v>111</v>
      </c>
      <c r="B3" s="160">
        <v>220</v>
      </c>
      <c r="C3" s="161">
        <v>3</v>
      </c>
    </row>
    <row r="4" spans="1:3" ht="18.75" thickBot="1" x14ac:dyDescent="0.3">
      <c r="A4" s="159" t="s">
        <v>112</v>
      </c>
      <c r="B4" s="160">
        <v>220</v>
      </c>
      <c r="C4" s="161">
        <v>3</v>
      </c>
    </row>
    <row r="5" spans="1:3" ht="18.75" thickBot="1" x14ac:dyDescent="0.3">
      <c r="A5" s="159" t="s">
        <v>113</v>
      </c>
      <c r="B5" s="160">
        <v>220</v>
      </c>
      <c r="C5" s="161">
        <v>3</v>
      </c>
    </row>
  </sheetData>
  <sheetProtection sheet="1" objects="1" scenarios="1" selectLockedCells="1"/>
  <pageMargins left="0.70866141732283472" right="0.70866141732283472" top="0.74803149606299213" bottom="0.74803149606299213" header="0.31496062992125984" footer="0.31496062992125984"/>
  <pageSetup paperSize="9" scale="92" orientation="portrait" r:id="rId1"/>
  <headerFooter>
    <oddHeader>&amp;C&amp;"Verdana,Bold"&amp;18&amp;A</oddHeader>
    <oddFooter>&amp;LLearning Design Builder xlsx| Beta 1.0.  Developed by Stephen Linquist, Luke Padgett, Rachael Phegan, Beale Gurney, Tony Carew</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U D A A B Q S w M E F A A C A A g A 4 G j 7 S t 6 L 1 L m n A A A A + A A A A B I A H A B D b 2 5 m a W c v U G F j a 2 F n Z S 5 4 b W w g o h g A K K A U A A A A A A A A A A A A A A A A A A A A A A A A A A A A h Y / R C o I w G I V f R X b v N p e Q y e 8 k u k 0 I o u h 2 r K U j n e F m 8 9 2 6 6 J F 6 h Y S y u u v y H L 4 D 3 3 n c 7 p A P T R 1 c V W d 1 a z I U Y Y o C Z W R 7 1 K b M U O 9 O Y Y J y D h s h z 6 J U w Q g b m w 5 W Z 6 h y 7 p I S 4 r 3 H f o b b r i S M 0 o g c i v V W V q o R o T b W C S M V + q y O / 1 e I w / 4 l w x m O E x z P F w y z O A I y 1 V B o 8 0 X Y a I w p k J 8 S V n 3 t + k 5 x Z c L l D s g U g b x f 8 C d Q S w M E F A A C A A g A 4 G j 7 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o + 0 q 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D g a P t K 3 o v U u a c A A A D 4 A A A A E g A A A A A A A A A A A A A A A A A A A A A A Q 2 9 u Z m l n L 1 B h Y 2 t h Z 2 U u e G 1 s U E s B A i 0 A F A A C A A g A 4 G j 7 S g / K 6 a u k A A A A 6 Q A A A B M A A A A A A A A A A A A A A A A A 8 w A A A F t D b 2 5 0 Z W 5 0 X 1 R 5 c G V z X S 5 4 b W x Q S w E C L Q A U A A I A C A D g a P t K 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B w A A A A A A A F w 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M Y X N 0 V X B k Y X R l Z C I g V m F s d W U 9 I m Q y M D E 3 L T A 3 L T I 3 V D A z O j A 2 O j M 1 L j c 2 O T Y 3 M z V a I i A v P j x F b n R y e S B U e X B l P S J G a W x s Q 2 9 s d W 1 u T m F t Z X M i I F Z h b H V l P S J z W y Z x d W 9 0 O 0 N v b H V t b j E m c X V v d D t d I i A v P j x F b n R y e S B U e X B l P S J G a W x s R X J y b 3 J D b 2 R l I i B W Y W x 1 Z T 0 i c 1 V u a 2 5 v d 2 4 i I C 8 + P E V u d H J 5 I F R 5 c G U 9 I k Z p b G x D b 2 x 1 b W 5 U e X B l c y I g V m F s d W U 9 I n N C Z z 0 9 I i A v P j x F b n R y e S B U e X B l P S J G a W x s R X J y b 3 J D b 3 V u d C I g V m F s d W U 9 I m w w I i A v P j x F b n R y e S B U e X B l P S J G a W x s Q 2 9 1 b n Q i I F Z h b H V l P S J s M i I g L z 4 8 R W 5 0 c n k g V H l w Z T 0 i R m l s b F N 0 Y X R 1 c y I g V m F s d W U 9 I n N D b 2 1 w b G V 0 Z S I g L z 4 8 R W 5 0 c n k g V H l w Z T 0 i T m F t Z V V w Z G F 0 Z W R B Z n R l c k Z p b G w i I F Z h b H V l P S J s M C I g L z 4 8 R W 5 0 c n k g V H l w Z T 0 i Q W R k Z W R U b 0 R h d G F N b 2 R l b C I g V m F s d W U 9 I m w w I i A v P j x F b n R y e S B U e X B l P S J G a W x s Z W R D b 2 1 w b G V 0 Z V J l c 3 V s d F R v V 2 9 y a 3 N o Z W V 0 I i B W Y W x 1 Z T 0 i b D E 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C 9 J d G V t c z 4 8 L 0 x v Y 2 F s U G F j a 2 F n Z U 1 l d G F k Y X R h R m l s Z T 4 W A A A A U E s F B g A A A A A A A A A A A A A A A A A A A A A A A N o A A A A B A A A A 0 I y d 3 w E V 0 R G M e g D A T 8 K X 6 w E A A A B I T g m f 8 I l E Q 7 C Z J t t c K q 0 C A A A A A A I A A A A A A A N m A A D A A A A A E A A A A F D m k q z l I d d m v M t Y e C g W z H E A A A A A B I A A A K A A A A A Q A A A A a 4 a d N g k 6 m d 5 i a i M S T 1 0 A n l A A A A A o X e w M L Y H 8 E S B Q 9 Z C x K F k G v Q 3 P U F Z T t Y v 0 a H Q U x F F M B W j 9 L v h a Q 5 d 8 f B t 2 x i 2 v h z 1 f v L k 6 s v F Z j k g + F E D / t b x D o r x 8 A / / 3 u D 6 0 A Y f P 4 3 7 Q Y h Q A A A A X e q Y T I b e p w q j b D j v Q 9 y 1 8 7 o v Q 2 w = = < / D a t a M a s h u p > 
</file>

<file path=customXml/itemProps1.xml><?xml version="1.0" encoding="utf-8"?>
<ds:datastoreItem xmlns:ds="http://schemas.openxmlformats.org/officeDocument/2006/customXml" ds:itemID="{1DE72520-C73E-4C0C-A907-1F028AC349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Unit Information</vt:lpstr>
      <vt:lpstr>Unit Course Relationship</vt:lpstr>
      <vt:lpstr>Assessment Tasks</vt:lpstr>
      <vt:lpstr>Unit sequence</vt:lpstr>
      <vt:lpstr>Student Volume of Learning</vt:lpstr>
      <vt:lpstr>Blend Learning Level Checker</vt:lpstr>
      <vt:lpstr>Indicative Staff Workload Cost</vt:lpstr>
      <vt:lpstr>Micro course selector</vt:lpstr>
      <vt:lpstr>Student fee</vt:lpstr>
      <vt:lpstr>Profit Loss Estimate</vt:lpstr>
      <vt:lpstr>look_up_data</vt:lpstr>
      <vt:lpstr>Campus_ITEM</vt:lpstr>
      <vt:lpstr>CoRequisites_ITEM</vt:lpstr>
      <vt:lpstr>LeadCollege_ITEM</vt:lpstr>
      <vt:lpstr>MutualExclusion_ITEM</vt:lpstr>
      <vt:lpstr>PreRequisites_ITEM</vt:lpstr>
      <vt:lpstr>'Micro course selector'!Print_Area</vt:lpstr>
      <vt:lpstr>'Student fee'!Print_Area</vt:lpstr>
      <vt:lpstr>'Unit Information'!Print_Area</vt:lpstr>
      <vt:lpstr>ProfessionalAccreditation_ITEM</vt:lpstr>
      <vt:lpstr>ReplacesUnits_ITEM</vt:lpstr>
      <vt:lpstr>StudyMode_ITEM</vt:lpstr>
      <vt:lpstr>TeachingPattern_ITEM</vt:lpstr>
      <vt:lpstr>TeachingTeam_ITEM</vt:lpstr>
      <vt:lpstr>UnitCode_ITEM</vt:lpstr>
      <vt:lpstr>UnitCoordinator_ITEM</vt:lpstr>
      <vt:lpstr>UnitDescription_ITEM</vt:lpstr>
      <vt:lpstr>UnitWeighting_ITEM</vt:lpstr>
    </vt:vector>
  </TitlesOfParts>
  <Company>University of Tasmania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Learning Design Builder Prototype</dc:title>
  <dc:subject>Teaching and Learning</dc:subject>
  <dc:creator>Luke Padgett;Stephen.Linquist@utas.edu.au;Rachael.Phegan@utas.edu.au;Beale.Gurney@utas.edu.au;Tony carew</dc:creator>
  <cp:lastModifiedBy>Tony Carew</cp:lastModifiedBy>
  <cp:lastPrinted>2017-10-30T00:04:49Z</cp:lastPrinted>
  <dcterms:created xsi:type="dcterms:W3CDTF">2017-07-26T01:22:04Z</dcterms:created>
  <dcterms:modified xsi:type="dcterms:W3CDTF">2017-11-23T03:54:33Z</dcterms:modified>
  <cp:contentStatus>Beta Prototype</cp:contentStatus>
</cp:coreProperties>
</file>